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230"/>
  </bookViews>
  <sheets>
    <sheet name="VP defalcate 2016 - 2018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'VP defalcate 2016 - 2018'!$I$6:$J$135</definedName>
    <definedName name="Capital_Expenditures___Culture___Sports">'[1]Module 6-Condensed Budget'!#REF!</definedName>
    <definedName name="Capital_Expenditures___Education">'[1]Module 6-Condensed Budget'!#REF!</definedName>
    <definedName name="Capital_Expenditures___General_Administration">'[1]Module 6-Condensed Budget'!#REF!</definedName>
    <definedName name="Capital_Expenditures___Health">'[1]Module 6-Condensed Budget'!#REF!</definedName>
    <definedName name="Capital_Expenditures___Other_Activities">'[1]Module 6-Condensed Budget'!#REF!</definedName>
    <definedName name="Capital_Expenditures___Public_Works___Housing">'[1]Module 6-Condensed Budget'!#REF!</definedName>
    <definedName name="Capital_Expenditures___Social_Assistance">'[1]Module 6-Condensed Budget'!#REF!</definedName>
    <definedName name="Capital_Expenditures___Transportation___Communication">'[1]Module 6-Condensed Budget'!#REF!</definedName>
    <definedName name="Capital_Expenditures__Other_Economic_Activities">'[1]Module 6-Condensed Budget'!#REF!</definedName>
    <definedName name="Change_in_Operating_Expenditures">'[1]Module 6-Condensed Budget'!#REF!</definedName>
    <definedName name="_xlnm.Database">#REF!</definedName>
    <definedName name="Deflator__Base_Year___1995">'[1]Module 6-Condensed Budget'!#REF!</definedName>
    <definedName name="Deflator__Base_Year___1997">'[1]Module 6-Condensed Budget'!#REF!</definedName>
    <definedName name="Net_Outstanding_Debt">'[1]Module 6-Condensed Budget'!#REF!</definedName>
    <definedName name="_xlnm.Print_Area" localSheetId="0">'VP defalcate 2016 - 2018'!$A$1:$AH$162</definedName>
    <definedName name="_xlnm.Print_Titles" localSheetId="0">'VP defalcate 2016 - 2018'!$1:$4</definedName>
    <definedName name="Proceeds_from_the_sale_of_public_property">'[1]Module 6-Condensed Budget'!#REF!</definedName>
    <definedName name="Recurring_Surplus__Deficit">'[2]"Cash Flow"'!$C$36:$AM$36</definedName>
    <definedName name="Total_Population">'[1]Module 6-Condensed Budget'!#REF!</definedName>
  </definedNames>
  <calcPr calcId="144525"/>
</workbook>
</file>

<file path=xl/calcChain.xml><?xml version="1.0" encoding="utf-8"?>
<calcChain xmlns="http://schemas.openxmlformats.org/spreadsheetml/2006/main">
  <c r="AG57" i="1" l="1"/>
  <c r="AG58" i="1"/>
  <c r="AG59" i="1"/>
  <c r="I131" i="1"/>
  <c r="G131" i="1"/>
  <c r="G110" i="1"/>
  <c r="AH160" i="1"/>
  <c r="U162" i="1"/>
  <c r="T162" i="1"/>
  <c r="M162" i="1"/>
  <c r="J162" i="1"/>
  <c r="U161" i="1"/>
  <c r="T161" i="1"/>
  <c r="M161" i="1"/>
  <c r="J161" i="1"/>
  <c r="A161" i="1"/>
  <c r="Q160" i="1"/>
  <c r="P160" i="1"/>
  <c r="O160" i="1"/>
  <c r="N160" i="1"/>
  <c r="M160" i="1"/>
  <c r="J160" i="1"/>
  <c r="I160" i="1"/>
  <c r="H160" i="1" s="1"/>
  <c r="G160" i="1"/>
  <c r="T160" i="1" s="1"/>
  <c r="E160" i="1"/>
  <c r="F160" i="1" s="1"/>
  <c r="AH131" i="1"/>
  <c r="U160" i="1" l="1"/>
  <c r="AH62" i="1"/>
  <c r="AH61" i="1" s="1"/>
  <c r="AH38" i="1"/>
  <c r="U159" i="1" l="1"/>
  <c r="T159" i="1"/>
  <c r="M159" i="1"/>
  <c r="J159" i="1"/>
  <c r="A159" i="1"/>
  <c r="U158" i="1"/>
  <c r="T158" i="1"/>
  <c r="M158" i="1"/>
  <c r="J158" i="1"/>
  <c r="U157" i="1"/>
  <c r="T157" i="1"/>
  <c r="M157" i="1"/>
  <c r="J157" i="1"/>
  <c r="U156" i="1"/>
  <c r="T156" i="1"/>
  <c r="M156" i="1"/>
  <c r="J156" i="1"/>
  <c r="U155" i="1"/>
  <c r="T155" i="1"/>
  <c r="M155" i="1"/>
  <c r="J155" i="1"/>
  <c r="U154" i="1"/>
  <c r="T154" i="1"/>
  <c r="M154" i="1"/>
  <c r="J154" i="1"/>
  <c r="U153" i="1"/>
  <c r="T153" i="1"/>
  <c r="M153" i="1"/>
  <c r="J153" i="1"/>
  <c r="U152" i="1"/>
  <c r="T152" i="1"/>
  <c r="M152" i="1"/>
  <c r="J152" i="1"/>
  <c r="A152" i="1"/>
  <c r="A153" i="1" s="1"/>
  <c r="A154" i="1" s="1"/>
  <c r="A155" i="1" s="1"/>
  <c r="A156" i="1" s="1"/>
  <c r="A157" i="1" s="1"/>
  <c r="U151" i="1"/>
  <c r="T151" i="1"/>
  <c r="M151" i="1"/>
  <c r="M150" i="1" s="1"/>
  <c r="J151" i="1"/>
  <c r="H151" i="1"/>
  <c r="F151" i="1"/>
  <c r="Q150" i="1"/>
  <c r="P150" i="1"/>
  <c r="O150" i="1"/>
  <c r="N150" i="1"/>
  <c r="I150" i="1"/>
  <c r="G150" i="1"/>
  <c r="F150" i="1" s="1"/>
  <c r="E150" i="1"/>
  <c r="M149" i="1"/>
  <c r="J149" i="1"/>
  <c r="H149" i="1"/>
  <c r="U148" i="1"/>
  <c r="T148" i="1"/>
  <c r="M148" i="1"/>
  <c r="J148" i="1"/>
  <c r="U147" i="1"/>
  <c r="T147" i="1"/>
  <c r="M147" i="1"/>
  <c r="J147" i="1"/>
  <c r="U146" i="1"/>
  <c r="T146" i="1"/>
  <c r="M146" i="1"/>
  <c r="J146" i="1"/>
  <c r="U145" i="1"/>
  <c r="T145" i="1"/>
  <c r="M145" i="1"/>
  <c r="J145" i="1"/>
  <c r="Q144" i="1"/>
  <c r="P144" i="1"/>
  <c r="O144" i="1"/>
  <c r="N144" i="1"/>
  <c r="I144" i="1"/>
  <c r="H144" i="1"/>
  <c r="G144" i="1"/>
  <c r="E144" i="1"/>
  <c r="F143" i="1"/>
  <c r="F142" i="1"/>
  <c r="AG141" i="1"/>
  <c r="H141" i="1"/>
  <c r="F141" i="1"/>
  <c r="AG140" i="1"/>
  <c r="U140" i="1"/>
  <c r="T140" i="1"/>
  <c r="M140" i="1"/>
  <c r="J140" i="1"/>
  <c r="H140" i="1"/>
  <c r="F140" i="1"/>
  <c r="AG139" i="1"/>
  <c r="U139" i="1"/>
  <c r="T139" i="1"/>
  <c r="M139" i="1"/>
  <c r="J139" i="1"/>
  <c r="H139" i="1"/>
  <c r="F139" i="1"/>
  <c r="U138" i="1"/>
  <c r="T138" i="1"/>
  <c r="M138" i="1"/>
  <c r="J138" i="1"/>
  <c r="AG137" i="1"/>
  <c r="U137" i="1"/>
  <c r="T137" i="1"/>
  <c r="M137" i="1"/>
  <c r="J137" i="1"/>
  <c r="H137" i="1"/>
  <c r="F137" i="1"/>
  <c r="U136" i="1"/>
  <c r="T136" i="1"/>
  <c r="M136" i="1"/>
  <c r="J136" i="1"/>
  <c r="U135" i="1"/>
  <c r="T135" i="1"/>
  <c r="M135" i="1"/>
  <c r="J135" i="1"/>
  <c r="H135" i="1"/>
  <c r="AG134" i="1"/>
  <c r="U134" i="1"/>
  <c r="T134" i="1"/>
  <c r="M134" i="1"/>
  <c r="J134" i="1"/>
  <c r="H134" i="1"/>
  <c r="F134" i="1"/>
  <c r="AG133" i="1"/>
  <c r="U133" i="1"/>
  <c r="T133" i="1"/>
  <c r="M133" i="1"/>
  <c r="J133" i="1"/>
  <c r="H133" i="1"/>
  <c r="F133" i="1"/>
  <c r="AG132" i="1"/>
  <c r="U132" i="1"/>
  <c r="T132" i="1"/>
  <c r="M132" i="1"/>
  <c r="J132" i="1"/>
  <c r="H132" i="1"/>
  <c r="F132" i="1"/>
  <c r="Q131" i="1"/>
  <c r="P131" i="1"/>
  <c r="O131" i="1"/>
  <c r="N131" i="1"/>
  <c r="E131" i="1"/>
  <c r="U130" i="1"/>
  <c r="T130" i="1"/>
  <c r="M130" i="1"/>
  <c r="J130" i="1"/>
  <c r="H130" i="1"/>
  <c r="F130" i="1"/>
  <c r="U129" i="1"/>
  <c r="T129" i="1"/>
  <c r="M129" i="1"/>
  <c r="J129" i="1"/>
  <c r="U128" i="1"/>
  <c r="T128" i="1"/>
  <c r="M128" i="1"/>
  <c r="J128" i="1"/>
  <c r="H128" i="1"/>
  <c r="F128" i="1"/>
  <c r="U127" i="1"/>
  <c r="T127" i="1"/>
  <c r="M127" i="1"/>
  <c r="J127" i="1"/>
  <c r="U126" i="1"/>
  <c r="T126" i="1"/>
  <c r="M126" i="1"/>
  <c r="J126" i="1"/>
  <c r="U125" i="1"/>
  <c r="T125" i="1"/>
  <c r="M125" i="1"/>
  <c r="J125" i="1"/>
  <c r="U124" i="1"/>
  <c r="T124" i="1"/>
  <c r="M124" i="1"/>
  <c r="J124" i="1"/>
  <c r="U123" i="1"/>
  <c r="T123" i="1"/>
  <c r="M123" i="1"/>
  <c r="J123" i="1"/>
  <c r="U122" i="1"/>
  <c r="T122" i="1"/>
  <c r="M122" i="1"/>
  <c r="J122" i="1"/>
  <c r="F122" i="1"/>
  <c r="U121" i="1"/>
  <c r="T121" i="1"/>
  <c r="M121" i="1"/>
  <c r="J121" i="1"/>
  <c r="H121" i="1"/>
  <c r="F121" i="1"/>
  <c r="U120" i="1"/>
  <c r="T120" i="1"/>
  <c r="M120" i="1"/>
  <c r="J120" i="1"/>
  <c r="H120" i="1"/>
  <c r="F120" i="1"/>
  <c r="U119" i="1"/>
  <c r="T119" i="1"/>
  <c r="M119" i="1"/>
  <c r="M118" i="1" s="1"/>
  <c r="J119" i="1"/>
  <c r="H119" i="1"/>
  <c r="F119" i="1"/>
  <c r="U118" i="1"/>
  <c r="T118" i="1"/>
  <c r="Q118" i="1"/>
  <c r="Q111" i="1" s="1"/>
  <c r="Q110" i="1" s="1"/>
  <c r="P118" i="1"/>
  <c r="P111" i="1" s="1"/>
  <c r="O118" i="1"/>
  <c r="N118" i="1"/>
  <c r="N111" i="1" s="1"/>
  <c r="H118" i="1"/>
  <c r="F118" i="1"/>
  <c r="U117" i="1"/>
  <c r="T117" i="1"/>
  <c r="M117" i="1"/>
  <c r="J117" i="1"/>
  <c r="H117" i="1"/>
  <c r="F117" i="1"/>
  <c r="U116" i="1"/>
  <c r="T116" i="1"/>
  <c r="M116" i="1"/>
  <c r="J116" i="1"/>
  <c r="H116" i="1"/>
  <c r="F116" i="1"/>
  <c r="U115" i="1"/>
  <c r="T115" i="1"/>
  <c r="M115" i="1"/>
  <c r="J115" i="1"/>
  <c r="H115" i="1"/>
  <c r="F115" i="1"/>
  <c r="U114" i="1"/>
  <c r="T114" i="1"/>
  <c r="M114" i="1"/>
  <c r="J114" i="1"/>
  <c r="H114" i="1"/>
  <c r="F114" i="1"/>
  <c r="U113" i="1"/>
  <c r="T113" i="1"/>
  <c r="M113" i="1"/>
  <c r="J113" i="1"/>
  <c r="H113" i="1"/>
  <c r="F113" i="1"/>
  <c r="U112" i="1"/>
  <c r="T112" i="1"/>
  <c r="M112" i="1"/>
  <c r="J112" i="1"/>
  <c r="H112" i="1"/>
  <c r="F112" i="1"/>
  <c r="O111" i="1"/>
  <c r="O110" i="1" s="1"/>
  <c r="O109" i="1" s="1"/>
  <c r="I111" i="1"/>
  <c r="G111" i="1"/>
  <c r="E111" i="1"/>
  <c r="P110" i="1"/>
  <c r="U108" i="1"/>
  <c r="T108" i="1"/>
  <c r="N108" i="1"/>
  <c r="M108" i="1" s="1"/>
  <c r="J108" i="1"/>
  <c r="U107" i="1"/>
  <c r="T107" i="1"/>
  <c r="M107" i="1"/>
  <c r="J107" i="1"/>
  <c r="U106" i="1"/>
  <c r="T106" i="1"/>
  <c r="M106" i="1"/>
  <c r="J106" i="1"/>
  <c r="U105" i="1"/>
  <c r="T105" i="1"/>
  <c r="M105" i="1"/>
  <c r="J105" i="1"/>
  <c r="U104" i="1"/>
  <c r="T104" i="1"/>
  <c r="M104" i="1"/>
  <c r="J104" i="1"/>
  <c r="J103" i="1" s="1"/>
  <c r="J102" i="1" s="1"/>
  <c r="Q103" i="1"/>
  <c r="Q102" i="1" s="1"/>
  <c r="P103" i="1"/>
  <c r="P102" i="1" s="1"/>
  <c r="O103" i="1"/>
  <c r="N103" i="1"/>
  <c r="N102" i="1" s="1"/>
  <c r="I103" i="1"/>
  <c r="T103" i="1" s="1"/>
  <c r="G103" i="1"/>
  <c r="E103" i="1"/>
  <c r="E102" i="1" s="1"/>
  <c r="O102" i="1"/>
  <c r="I102" i="1"/>
  <c r="AG101" i="1"/>
  <c r="U101" i="1"/>
  <c r="T101" i="1"/>
  <c r="M101" i="1"/>
  <c r="J101" i="1"/>
  <c r="H101" i="1"/>
  <c r="F101" i="1"/>
  <c r="U100" i="1"/>
  <c r="T100" i="1"/>
  <c r="M100" i="1"/>
  <c r="J100" i="1"/>
  <c r="U99" i="1"/>
  <c r="T99" i="1"/>
  <c r="M99" i="1"/>
  <c r="J99" i="1"/>
  <c r="U98" i="1"/>
  <c r="T98" i="1"/>
  <c r="M98" i="1"/>
  <c r="J98" i="1"/>
  <c r="Q97" i="1"/>
  <c r="Q96" i="1" s="1"/>
  <c r="P97" i="1"/>
  <c r="O97" i="1"/>
  <c r="O96" i="1" s="1"/>
  <c r="N97" i="1"/>
  <c r="N96" i="1" s="1"/>
  <c r="I97" i="1"/>
  <c r="G97" i="1"/>
  <c r="E97" i="1"/>
  <c r="E96" i="1" s="1"/>
  <c r="P96" i="1"/>
  <c r="U95" i="1"/>
  <c r="T95" i="1"/>
  <c r="M95" i="1"/>
  <c r="J95" i="1"/>
  <c r="AG94" i="1"/>
  <c r="U94" i="1"/>
  <c r="T94" i="1"/>
  <c r="M94" i="1"/>
  <c r="J94" i="1"/>
  <c r="H94" i="1"/>
  <c r="F94" i="1"/>
  <c r="Q93" i="1"/>
  <c r="P93" i="1"/>
  <c r="O93" i="1"/>
  <c r="N93" i="1"/>
  <c r="I93" i="1"/>
  <c r="G93" i="1"/>
  <c r="E93" i="1"/>
  <c r="AG92" i="1"/>
  <c r="U92" i="1"/>
  <c r="T92" i="1"/>
  <c r="M92" i="1"/>
  <c r="J92" i="1"/>
  <c r="H92" i="1"/>
  <c r="F92" i="1"/>
  <c r="U91" i="1"/>
  <c r="T91" i="1"/>
  <c r="M91" i="1"/>
  <c r="J91" i="1"/>
  <c r="H91" i="1"/>
  <c r="U90" i="1"/>
  <c r="T90" i="1"/>
  <c r="M90" i="1"/>
  <c r="M88" i="1" s="1"/>
  <c r="J90" i="1"/>
  <c r="H90" i="1"/>
  <c r="F90" i="1"/>
  <c r="U89" i="1"/>
  <c r="T89" i="1"/>
  <c r="M89" i="1"/>
  <c r="J89" i="1"/>
  <c r="H89" i="1"/>
  <c r="F89" i="1"/>
  <c r="Q88" i="1"/>
  <c r="P88" i="1"/>
  <c r="N88" i="1"/>
  <c r="I88" i="1"/>
  <c r="G88" i="1"/>
  <c r="E88" i="1"/>
  <c r="AG87" i="1"/>
  <c r="U87" i="1"/>
  <c r="T87" i="1"/>
  <c r="M87" i="1"/>
  <c r="J87" i="1"/>
  <c r="H87" i="1"/>
  <c r="F87" i="1"/>
  <c r="U86" i="1"/>
  <c r="T86" i="1"/>
  <c r="M86" i="1"/>
  <c r="J86" i="1"/>
  <c r="AG85" i="1"/>
  <c r="U85" i="1"/>
  <c r="T85" i="1"/>
  <c r="M85" i="1"/>
  <c r="J85" i="1"/>
  <c r="H85" i="1"/>
  <c r="F85" i="1"/>
  <c r="U84" i="1"/>
  <c r="T84" i="1"/>
  <c r="M84" i="1"/>
  <c r="J84" i="1"/>
  <c r="H84" i="1"/>
  <c r="F84" i="1"/>
  <c r="Q83" i="1"/>
  <c r="P83" i="1"/>
  <c r="O83" i="1"/>
  <c r="N83" i="1"/>
  <c r="I83" i="1"/>
  <c r="G83" i="1"/>
  <c r="E83" i="1"/>
  <c r="AG82" i="1"/>
  <c r="U82" i="1"/>
  <c r="T82" i="1"/>
  <c r="M82" i="1"/>
  <c r="J82" i="1"/>
  <c r="H82" i="1"/>
  <c r="F82" i="1"/>
  <c r="AG81" i="1"/>
  <c r="U81" i="1"/>
  <c r="T81" i="1"/>
  <c r="M81" i="1"/>
  <c r="J81" i="1"/>
  <c r="H81" i="1"/>
  <c r="F81" i="1"/>
  <c r="AH80" i="1"/>
  <c r="Q80" i="1"/>
  <c r="P80" i="1"/>
  <c r="O80" i="1"/>
  <c r="N80" i="1"/>
  <c r="I80" i="1"/>
  <c r="G80" i="1"/>
  <c r="T80" i="1" s="1"/>
  <c r="E80" i="1"/>
  <c r="AG79" i="1"/>
  <c r="U79" i="1"/>
  <c r="T79" i="1"/>
  <c r="M79" i="1"/>
  <c r="J79" i="1"/>
  <c r="H79" i="1"/>
  <c r="F79" i="1"/>
  <c r="U78" i="1"/>
  <c r="T78" i="1"/>
  <c r="M78" i="1"/>
  <c r="J78" i="1"/>
  <c r="U77" i="1"/>
  <c r="T77" i="1"/>
  <c r="M77" i="1"/>
  <c r="J77" i="1"/>
  <c r="U76" i="1"/>
  <c r="T76" i="1"/>
  <c r="M76" i="1"/>
  <c r="J76" i="1"/>
  <c r="U75" i="1"/>
  <c r="T75" i="1"/>
  <c r="M75" i="1"/>
  <c r="J75" i="1"/>
  <c r="U74" i="1"/>
  <c r="T74" i="1"/>
  <c r="M74" i="1"/>
  <c r="J74" i="1"/>
  <c r="AG73" i="1"/>
  <c r="U73" i="1"/>
  <c r="T73" i="1"/>
  <c r="M73" i="1"/>
  <c r="J73" i="1"/>
  <c r="H73" i="1"/>
  <c r="F73" i="1"/>
  <c r="Q72" i="1"/>
  <c r="P72" i="1"/>
  <c r="O72" i="1"/>
  <c r="O71" i="1" s="1"/>
  <c r="N72" i="1"/>
  <c r="I72" i="1"/>
  <c r="G72" i="1"/>
  <c r="E72" i="1"/>
  <c r="E71" i="1" s="1"/>
  <c r="U70" i="1"/>
  <c r="T70" i="1"/>
  <c r="M70" i="1"/>
  <c r="M69" i="1" s="1"/>
  <c r="J70" i="1"/>
  <c r="J69" i="1" s="1"/>
  <c r="Q69" i="1"/>
  <c r="P69" i="1"/>
  <c r="O69" i="1"/>
  <c r="N69" i="1"/>
  <c r="I69" i="1"/>
  <c r="G69" i="1"/>
  <c r="AG68" i="1"/>
  <c r="U68" i="1"/>
  <c r="T68" i="1"/>
  <c r="M68" i="1"/>
  <c r="J68" i="1"/>
  <c r="H68" i="1"/>
  <c r="F68" i="1"/>
  <c r="U67" i="1"/>
  <c r="T67" i="1"/>
  <c r="M67" i="1"/>
  <c r="M66" i="1" s="1"/>
  <c r="J67" i="1"/>
  <c r="J66" i="1" s="1"/>
  <c r="U66" i="1"/>
  <c r="T66" i="1"/>
  <c r="Q66" i="1"/>
  <c r="P66" i="1"/>
  <c r="P62" i="1" s="1"/>
  <c r="P61" i="1" s="1"/>
  <c r="O66" i="1"/>
  <c r="O62" i="1" s="1"/>
  <c r="N66" i="1"/>
  <c r="N62" i="1" s="1"/>
  <c r="AG65" i="1"/>
  <c r="U65" i="1"/>
  <c r="T65" i="1"/>
  <c r="M65" i="1"/>
  <c r="J65" i="1"/>
  <c r="H65" i="1"/>
  <c r="F65" i="1"/>
  <c r="U64" i="1"/>
  <c r="T64" i="1"/>
  <c r="M64" i="1"/>
  <c r="J64" i="1"/>
  <c r="U63" i="1"/>
  <c r="T63" i="1"/>
  <c r="M63" i="1"/>
  <c r="J63" i="1"/>
  <c r="Q62" i="1"/>
  <c r="Q61" i="1" s="1"/>
  <c r="I62" i="1"/>
  <c r="G62" i="1"/>
  <c r="E62" i="1"/>
  <c r="E61" i="1" s="1"/>
  <c r="U59" i="1"/>
  <c r="T59" i="1"/>
  <c r="M59" i="1"/>
  <c r="M58" i="1" s="1"/>
  <c r="M57" i="1" s="1"/>
  <c r="J59" i="1"/>
  <c r="J58" i="1" s="1"/>
  <c r="J57" i="1" s="1"/>
  <c r="H59" i="1"/>
  <c r="F59" i="1"/>
  <c r="AH58" i="1"/>
  <c r="AH57" i="1" s="1"/>
  <c r="Q58" i="1"/>
  <c r="Q57" i="1" s="1"/>
  <c r="P58" i="1"/>
  <c r="P57" i="1" s="1"/>
  <c r="O58" i="1"/>
  <c r="O57" i="1" s="1"/>
  <c r="N58" i="1"/>
  <c r="N57" i="1" s="1"/>
  <c r="I58" i="1"/>
  <c r="I57" i="1" s="1"/>
  <c r="G58" i="1"/>
  <c r="E58" i="1"/>
  <c r="E57" i="1" s="1"/>
  <c r="AG56" i="1"/>
  <c r="U56" i="1"/>
  <c r="T56" i="1"/>
  <c r="M56" i="1"/>
  <c r="J56" i="1"/>
  <c r="H56" i="1"/>
  <c r="F56" i="1"/>
  <c r="AG55" i="1"/>
  <c r="U55" i="1"/>
  <c r="T55" i="1"/>
  <c r="M55" i="1"/>
  <c r="J55" i="1"/>
  <c r="H55" i="1"/>
  <c r="F55" i="1"/>
  <c r="AG54" i="1"/>
  <c r="U54" i="1"/>
  <c r="T54" i="1"/>
  <c r="M54" i="1"/>
  <c r="J54" i="1"/>
  <c r="H54" i="1"/>
  <c r="F54" i="1"/>
  <c r="U53" i="1"/>
  <c r="T53" i="1"/>
  <c r="M53" i="1"/>
  <c r="J53" i="1"/>
  <c r="H53" i="1"/>
  <c r="F53" i="1"/>
  <c r="Q52" i="1"/>
  <c r="Q51" i="1" s="1"/>
  <c r="P52" i="1"/>
  <c r="P51" i="1" s="1"/>
  <c r="O52" i="1"/>
  <c r="O51" i="1" s="1"/>
  <c r="N52" i="1"/>
  <c r="I52" i="1"/>
  <c r="G52" i="1"/>
  <c r="E52" i="1"/>
  <c r="E51" i="1" s="1"/>
  <c r="N51" i="1"/>
  <c r="AG50" i="1"/>
  <c r="U50" i="1"/>
  <c r="T50" i="1"/>
  <c r="M50" i="1"/>
  <c r="J50" i="1"/>
  <c r="H50" i="1"/>
  <c r="F50" i="1"/>
  <c r="U49" i="1"/>
  <c r="T49" i="1"/>
  <c r="M49" i="1"/>
  <c r="J49" i="1"/>
  <c r="H49" i="1"/>
  <c r="F49" i="1"/>
  <c r="Q48" i="1"/>
  <c r="P48" i="1"/>
  <c r="O48" i="1"/>
  <c r="N48" i="1"/>
  <c r="I48" i="1"/>
  <c r="G48" i="1"/>
  <c r="E48" i="1"/>
  <c r="AG47" i="1"/>
  <c r="U47" i="1"/>
  <c r="T47" i="1"/>
  <c r="M47" i="1"/>
  <c r="M46" i="1" s="1"/>
  <c r="J47" i="1"/>
  <c r="J46" i="1" s="1"/>
  <c r="H47" i="1"/>
  <c r="F47" i="1"/>
  <c r="AH46" i="1"/>
  <c r="AG46" i="1" s="1"/>
  <c r="Q46" i="1"/>
  <c r="P46" i="1"/>
  <c r="O46" i="1"/>
  <c r="N46" i="1"/>
  <c r="I46" i="1"/>
  <c r="G46" i="1"/>
  <c r="E46" i="1"/>
  <c r="U45" i="1"/>
  <c r="T45" i="1"/>
  <c r="M45" i="1"/>
  <c r="J45" i="1"/>
  <c r="AG44" i="1"/>
  <c r="U44" i="1"/>
  <c r="T44" i="1"/>
  <c r="M44" i="1"/>
  <c r="J44" i="1"/>
  <c r="H44" i="1"/>
  <c r="F44" i="1"/>
  <c r="U43" i="1"/>
  <c r="T43" i="1"/>
  <c r="M43" i="1"/>
  <c r="J43" i="1"/>
  <c r="F43" i="1"/>
  <c r="U42" i="1"/>
  <c r="T42" i="1"/>
  <c r="M42" i="1"/>
  <c r="J42" i="1"/>
  <c r="U41" i="1"/>
  <c r="T41" i="1"/>
  <c r="M41" i="1"/>
  <c r="J41" i="1"/>
  <c r="AG40" i="1"/>
  <c r="U40" i="1"/>
  <c r="T40" i="1"/>
  <c r="M40" i="1"/>
  <c r="J40" i="1"/>
  <c r="H40" i="1"/>
  <c r="F40" i="1"/>
  <c r="U39" i="1"/>
  <c r="T39" i="1"/>
  <c r="M39" i="1"/>
  <c r="J39" i="1"/>
  <c r="Q38" i="1"/>
  <c r="Q37" i="1" s="1"/>
  <c r="P38" i="1"/>
  <c r="O38" i="1"/>
  <c r="N38" i="1"/>
  <c r="I38" i="1"/>
  <c r="G38" i="1"/>
  <c r="E38" i="1"/>
  <c r="U36" i="1"/>
  <c r="T36" i="1"/>
  <c r="M36" i="1"/>
  <c r="J36" i="1"/>
  <c r="F36" i="1"/>
  <c r="AG35" i="1"/>
  <c r="U35" i="1"/>
  <c r="T35" i="1"/>
  <c r="M35" i="1"/>
  <c r="J35" i="1"/>
  <c r="H35" i="1"/>
  <c r="F35" i="1"/>
  <c r="AG34" i="1"/>
  <c r="U34" i="1"/>
  <c r="T34" i="1"/>
  <c r="M34" i="1"/>
  <c r="J34" i="1"/>
  <c r="H34" i="1"/>
  <c r="F34" i="1"/>
  <c r="AG33" i="1"/>
  <c r="U33" i="1"/>
  <c r="T33" i="1"/>
  <c r="M33" i="1"/>
  <c r="J33" i="1"/>
  <c r="H33" i="1"/>
  <c r="F33" i="1"/>
  <c r="AG32" i="1"/>
  <c r="U32" i="1"/>
  <c r="T32" i="1"/>
  <c r="M32" i="1"/>
  <c r="J32" i="1"/>
  <c r="H32" i="1"/>
  <c r="F32" i="1"/>
  <c r="Q31" i="1"/>
  <c r="P31" i="1"/>
  <c r="O31" i="1"/>
  <c r="N31" i="1"/>
  <c r="I31" i="1"/>
  <c r="G31" i="1"/>
  <c r="E31" i="1"/>
  <c r="AG30" i="1"/>
  <c r="U30" i="1"/>
  <c r="T30" i="1"/>
  <c r="M30" i="1"/>
  <c r="J30" i="1"/>
  <c r="H30" i="1"/>
  <c r="F30" i="1"/>
  <c r="AG29" i="1"/>
  <c r="U29" i="1"/>
  <c r="T29" i="1"/>
  <c r="M29" i="1"/>
  <c r="J29" i="1"/>
  <c r="H29" i="1"/>
  <c r="F29" i="1"/>
  <c r="Q28" i="1"/>
  <c r="P28" i="1"/>
  <c r="O28" i="1"/>
  <c r="N28" i="1"/>
  <c r="I28" i="1"/>
  <c r="G28" i="1"/>
  <c r="E28" i="1"/>
  <c r="U25" i="1"/>
  <c r="T25" i="1"/>
  <c r="M25" i="1"/>
  <c r="M24" i="1" s="1"/>
  <c r="M23" i="1" s="1"/>
  <c r="J25" i="1"/>
  <c r="J24" i="1" s="1"/>
  <c r="J23" i="1" s="1"/>
  <c r="Q24" i="1"/>
  <c r="Q23" i="1" s="1"/>
  <c r="P24" i="1"/>
  <c r="P23" i="1" s="1"/>
  <c r="O24" i="1"/>
  <c r="O23" i="1" s="1"/>
  <c r="N24" i="1"/>
  <c r="N23" i="1" s="1"/>
  <c r="G24" i="1"/>
  <c r="U24" i="1" s="1"/>
  <c r="U22" i="1"/>
  <c r="T22" i="1"/>
  <c r="M22" i="1"/>
  <c r="M21" i="1" s="1"/>
  <c r="M20" i="1" s="1"/>
  <c r="J22" i="1"/>
  <c r="J21" i="1" s="1"/>
  <c r="J20" i="1" s="1"/>
  <c r="AH21" i="1"/>
  <c r="AH20" i="1" s="1"/>
  <c r="Q21" i="1"/>
  <c r="Q20" i="1" s="1"/>
  <c r="P21" i="1"/>
  <c r="P20" i="1" s="1"/>
  <c r="O21" i="1"/>
  <c r="O20" i="1" s="1"/>
  <c r="N21" i="1"/>
  <c r="N20" i="1" s="1"/>
  <c r="I21" i="1"/>
  <c r="G21" i="1"/>
  <c r="G20" i="1" s="1"/>
  <c r="E21" i="1"/>
  <c r="E20" i="1" s="1"/>
  <c r="AG19" i="1"/>
  <c r="U19" i="1"/>
  <c r="T19" i="1"/>
  <c r="M19" i="1"/>
  <c r="J19" i="1"/>
  <c r="H19" i="1"/>
  <c r="F19" i="1"/>
  <c r="AG18" i="1"/>
  <c r="U18" i="1"/>
  <c r="T18" i="1"/>
  <c r="M18" i="1"/>
  <c r="J18" i="1"/>
  <c r="H18" i="1"/>
  <c r="F18" i="1"/>
  <c r="Q17" i="1"/>
  <c r="P17" i="1"/>
  <c r="O17" i="1"/>
  <c r="N17" i="1"/>
  <c r="I17" i="1"/>
  <c r="G17" i="1"/>
  <c r="E17" i="1"/>
  <c r="AG16" i="1"/>
  <c r="U16" i="1"/>
  <c r="T16" i="1"/>
  <c r="M16" i="1"/>
  <c r="M15" i="1" s="1"/>
  <c r="J16" i="1"/>
  <c r="J15" i="1" s="1"/>
  <c r="H16" i="1"/>
  <c r="F16" i="1"/>
  <c r="AH15" i="1"/>
  <c r="Q15" i="1"/>
  <c r="P15" i="1"/>
  <c r="O15" i="1"/>
  <c r="N15" i="1"/>
  <c r="I15" i="1"/>
  <c r="G15" i="1"/>
  <c r="E15" i="1"/>
  <c r="U13" i="1"/>
  <c r="T13" i="1"/>
  <c r="M13" i="1"/>
  <c r="M12" i="1" s="1"/>
  <c r="M11" i="1" s="1"/>
  <c r="J13" i="1"/>
  <c r="J12" i="1" s="1"/>
  <c r="J11" i="1" s="1"/>
  <c r="Q12" i="1"/>
  <c r="Q11" i="1" s="1"/>
  <c r="P12" i="1"/>
  <c r="P11" i="1" s="1"/>
  <c r="O12" i="1"/>
  <c r="O11" i="1" s="1"/>
  <c r="N12" i="1"/>
  <c r="N11" i="1" s="1"/>
  <c r="I12" i="1"/>
  <c r="I11" i="1" s="1"/>
  <c r="G12" i="1"/>
  <c r="E12" i="1"/>
  <c r="E11" i="1" s="1"/>
  <c r="M4" i="1"/>
  <c r="M2" i="1"/>
  <c r="J2" i="1"/>
  <c r="T58" i="1" l="1"/>
  <c r="U48" i="1"/>
  <c r="H150" i="1"/>
  <c r="J144" i="1"/>
  <c r="J150" i="1"/>
  <c r="T12" i="1"/>
  <c r="G14" i="1"/>
  <c r="O27" i="1"/>
  <c r="O26" i="1" s="1"/>
  <c r="T46" i="1"/>
  <c r="U52" i="1"/>
  <c r="J52" i="1"/>
  <c r="J51" i="1" s="1"/>
  <c r="U69" i="1"/>
  <c r="U72" i="1"/>
  <c r="U83" i="1"/>
  <c r="G27" i="1"/>
  <c r="G26" i="1" s="1"/>
  <c r="P27" i="1"/>
  <c r="P26" i="1" s="1"/>
  <c r="N61" i="1"/>
  <c r="T93" i="1"/>
  <c r="J93" i="1"/>
  <c r="P109" i="1"/>
  <c r="Q109" i="1"/>
  <c r="U80" i="1"/>
  <c r="O61" i="1"/>
  <c r="O60" i="1" s="1"/>
  <c r="I71" i="1"/>
  <c r="F93" i="1"/>
  <c r="E60" i="1"/>
  <c r="J80" i="1"/>
  <c r="H93" i="1"/>
  <c r="AG80" i="1"/>
  <c r="M80" i="1"/>
  <c r="U93" i="1"/>
  <c r="AH88" i="1"/>
  <c r="AG88" i="1" s="1"/>
  <c r="Q71" i="1"/>
  <c r="Q60" i="1" s="1"/>
  <c r="M83" i="1"/>
  <c r="H46" i="1"/>
  <c r="E37" i="1"/>
  <c r="O37" i="1"/>
  <c r="F46" i="1"/>
  <c r="H38" i="1"/>
  <c r="J48" i="1"/>
  <c r="G57" i="1"/>
  <c r="T57" i="1" s="1"/>
  <c r="H58" i="1"/>
  <c r="AG62" i="1"/>
  <c r="J88" i="1"/>
  <c r="J118" i="1"/>
  <c r="J111" i="1" s="1"/>
  <c r="H15" i="1"/>
  <c r="H17" i="1"/>
  <c r="J28" i="1"/>
  <c r="G11" i="1"/>
  <c r="U11" i="1" s="1"/>
  <c r="J31" i="1"/>
  <c r="J38" i="1"/>
  <c r="AG38" i="1"/>
  <c r="T38" i="1"/>
  <c r="N27" i="1"/>
  <c r="N26" i="1" s="1"/>
  <c r="AH28" i="1"/>
  <c r="M28" i="1"/>
  <c r="E14" i="1"/>
  <c r="E10" i="1" s="1"/>
  <c r="F15" i="1"/>
  <c r="Q14" i="1"/>
  <c r="Q10" i="1" s="1"/>
  <c r="J17" i="1"/>
  <c r="J14" i="1" s="1"/>
  <c r="J10" i="1" s="1"/>
  <c r="AG15" i="1"/>
  <c r="O14" i="1"/>
  <c r="O10" i="1" s="1"/>
  <c r="AH17" i="1"/>
  <c r="AG17" i="1" s="1"/>
  <c r="M17" i="1"/>
  <c r="M14" i="1" s="1"/>
  <c r="M10" i="1" s="1"/>
  <c r="T21" i="1"/>
  <c r="U12" i="1"/>
  <c r="M62" i="1"/>
  <c r="M61" i="1" s="1"/>
  <c r="M131" i="1"/>
  <c r="T150" i="1"/>
  <c r="U15" i="1"/>
  <c r="N14" i="1"/>
  <c r="N10" i="1" s="1"/>
  <c r="T15" i="1"/>
  <c r="I20" i="1"/>
  <c r="T20" i="1" s="1"/>
  <c r="E27" i="1"/>
  <c r="E26" i="1" s="1"/>
  <c r="AH31" i="1"/>
  <c r="M31" i="1"/>
  <c r="M27" i="1" s="1"/>
  <c r="M26" i="1" s="1"/>
  <c r="U46" i="1"/>
  <c r="M52" i="1"/>
  <c r="M51" i="1" s="1"/>
  <c r="U58" i="1"/>
  <c r="J62" i="1"/>
  <c r="J61" i="1" s="1"/>
  <c r="T69" i="1"/>
  <c r="H72" i="1"/>
  <c r="P71" i="1"/>
  <c r="P60" i="1" s="1"/>
  <c r="F80" i="1"/>
  <c r="T88" i="1"/>
  <c r="AH93" i="1"/>
  <c r="AG93" i="1" s="1"/>
  <c r="M97" i="1"/>
  <c r="M96" i="1" s="1"/>
  <c r="J97" i="1"/>
  <c r="J96" i="1" s="1"/>
  <c r="AH97" i="1"/>
  <c r="AG97" i="1" s="1"/>
  <c r="M103" i="1"/>
  <c r="M102" i="1" s="1"/>
  <c r="U144" i="1"/>
  <c r="T144" i="1"/>
  <c r="Q27" i="1"/>
  <c r="Q26" i="1" s="1"/>
  <c r="U38" i="1"/>
  <c r="J72" i="1"/>
  <c r="M72" i="1"/>
  <c r="J83" i="1"/>
  <c r="M93" i="1"/>
  <c r="U150" i="1"/>
  <c r="AH150" i="1"/>
  <c r="P14" i="1"/>
  <c r="P10" i="1" s="1"/>
  <c r="U21" i="1"/>
  <c r="F38" i="1"/>
  <c r="N37" i="1"/>
  <c r="M48" i="1"/>
  <c r="F72" i="1"/>
  <c r="N71" i="1"/>
  <c r="T72" i="1"/>
  <c r="H80" i="1"/>
  <c r="H83" i="1"/>
  <c r="N110" i="1"/>
  <c r="N109" i="1" s="1"/>
  <c r="M111" i="1"/>
  <c r="M144" i="1"/>
  <c r="AH144" i="1"/>
  <c r="H131" i="1"/>
  <c r="U131" i="1"/>
  <c r="H31" i="1"/>
  <c r="I27" i="1"/>
  <c r="F48" i="1"/>
  <c r="T48" i="1"/>
  <c r="T52" i="1"/>
  <c r="G51" i="1"/>
  <c r="G37" i="1" s="1"/>
  <c r="F52" i="1"/>
  <c r="G71" i="1"/>
  <c r="F97" i="1"/>
  <c r="T97" i="1"/>
  <c r="G96" i="1"/>
  <c r="U97" i="1"/>
  <c r="I14" i="1"/>
  <c r="U28" i="1"/>
  <c r="T28" i="1"/>
  <c r="H28" i="1"/>
  <c r="F28" i="1"/>
  <c r="P37" i="1"/>
  <c r="F62" i="1"/>
  <c r="T62" i="1"/>
  <c r="G61" i="1"/>
  <c r="U62" i="1"/>
  <c r="AG84" i="1"/>
  <c r="AH83" i="1"/>
  <c r="AG83" i="1" s="1"/>
  <c r="F88" i="1"/>
  <c r="U88" i="1"/>
  <c r="U57" i="1"/>
  <c r="T17" i="1"/>
  <c r="F17" i="1"/>
  <c r="U17" i="1"/>
  <c r="T24" i="1"/>
  <c r="G23" i="1"/>
  <c r="AG49" i="1"/>
  <c r="AH48" i="1"/>
  <c r="AG53" i="1"/>
  <c r="AH52" i="1"/>
  <c r="AH72" i="1"/>
  <c r="F111" i="1"/>
  <c r="T111" i="1"/>
  <c r="AH111" i="1"/>
  <c r="H57" i="1"/>
  <c r="I61" i="1"/>
  <c r="H62" i="1"/>
  <c r="H88" i="1"/>
  <c r="I96" i="1"/>
  <c r="H97" i="1"/>
  <c r="I110" i="1"/>
  <c r="H111" i="1"/>
  <c r="U111" i="1"/>
  <c r="F131" i="1"/>
  <c r="T131" i="1"/>
  <c r="AG131" i="1"/>
  <c r="T31" i="1"/>
  <c r="F31" i="1"/>
  <c r="U31" i="1"/>
  <c r="M38" i="1"/>
  <c r="M37" i="1" s="1"/>
  <c r="H48" i="1"/>
  <c r="H52" i="1"/>
  <c r="I51" i="1"/>
  <c r="F83" i="1"/>
  <c r="T83" i="1"/>
  <c r="U103" i="1"/>
  <c r="G102" i="1"/>
  <c r="E110" i="1"/>
  <c r="J131" i="1"/>
  <c r="T27" i="1" l="1"/>
  <c r="AG48" i="1"/>
  <c r="AH37" i="1"/>
  <c r="Q9" i="1"/>
  <c r="F14" i="1"/>
  <c r="N60" i="1"/>
  <c r="AG31" i="1"/>
  <c r="H14" i="1"/>
  <c r="O9" i="1"/>
  <c r="O8" i="1" s="1"/>
  <c r="O7" i="1" s="1"/>
  <c r="O6" i="1" s="1"/>
  <c r="J37" i="1"/>
  <c r="M110" i="1"/>
  <c r="M109" i="1" s="1"/>
  <c r="M71" i="1"/>
  <c r="M60" i="1" s="1"/>
  <c r="J71" i="1"/>
  <c r="J60" i="1" s="1"/>
  <c r="Q8" i="1"/>
  <c r="Q7" i="1" s="1"/>
  <c r="Q6" i="1" s="1"/>
  <c r="F27" i="1"/>
  <c r="U27" i="1"/>
  <c r="AG28" i="1"/>
  <c r="AH27" i="1"/>
  <c r="AH26" i="1" s="1"/>
  <c r="AH14" i="1"/>
  <c r="AG14" i="1" s="1"/>
  <c r="AH96" i="1"/>
  <c r="AG96" i="1" s="1"/>
  <c r="T11" i="1"/>
  <c r="G10" i="1"/>
  <c r="F10" i="1" s="1"/>
  <c r="P9" i="1"/>
  <c r="P8" i="1" s="1"/>
  <c r="P7" i="1" s="1"/>
  <c r="P6" i="1" s="1"/>
  <c r="J27" i="1"/>
  <c r="J26" i="1" s="1"/>
  <c r="N9" i="1"/>
  <c r="N8" i="1" s="1"/>
  <c r="N7" i="1" s="1"/>
  <c r="N6" i="1" s="1"/>
  <c r="E9" i="1"/>
  <c r="E8" i="1" s="1"/>
  <c r="U20" i="1"/>
  <c r="M9" i="1"/>
  <c r="T102" i="1"/>
  <c r="U102" i="1"/>
  <c r="AH110" i="1"/>
  <c r="AH109" i="1" s="1"/>
  <c r="U61" i="1"/>
  <c r="T61" i="1"/>
  <c r="G60" i="1"/>
  <c r="F61" i="1"/>
  <c r="T71" i="1"/>
  <c r="F71" i="1"/>
  <c r="U71" i="1"/>
  <c r="H61" i="1"/>
  <c r="I60" i="1"/>
  <c r="U110" i="1"/>
  <c r="T110" i="1"/>
  <c r="G109" i="1"/>
  <c r="F110" i="1"/>
  <c r="T14" i="1"/>
  <c r="H71" i="1"/>
  <c r="U51" i="1"/>
  <c r="T51" i="1"/>
  <c r="F51" i="1"/>
  <c r="U14" i="1"/>
  <c r="E109" i="1"/>
  <c r="H96" i="1"/>
  <c r="AH51" i="1"/>
  <c r="AG51" i="1" s="1"/>
  <c r="AG52" i="1"/>
  <c r="U23" i="1"/>
  <c r="T23" i="1"/>
  <c r="AG61" i="1"/>
  <c r="F37" i="1"/>
  <c r="H51" i="1"/>
  <c r="I37" i="1"/>
  <c r="H37" i="1" s="1"/>
  <c r="H110" i="1"/>
  <c r="I109" i="1"/>
  <c r="J110" i="1"/>
  <c r="J109" i="1" s="1"/>
  <c r="AG72" i="1"/>
  <c r="AH71" i="1"/>
  <c r="AG71" i="1" s="1"/>
  <c r="F26" i="1"/>
  <c r="I10" i="1"/>
  <c r="U96" i="1"/>
  <c r="T96" i="1"/>
  <c r="F96" i="1"/>
  <c r="H27" i="1"/>
  <c r="I26" i="1"/>
  <c r="H26" i="1" s="1"/>
  <c r="H109" i="1" l="1"/>
  <c r="G9" i="1"/>
  <c r="G8" i="1" s="1"/>
  <c r="J9" i="1"/>
  <c r="AH10" i="1"/>
  <c r="M8" i="1"/>
  <c r="M7" i="1" s="1"/>
  <c r="M6" i="1" s="1"/>
  <c r="AG27" i="1"/>
  <c r="J8" i="1"/>
  <c r="J7" i="1" s="1"/>
  <c r="J6" i="1" s="1"/>
  <c r="T10" i="1"/>
  <c r="AH60" i="1"/>
  <c r="AG26" i="1"/>
  <c r="U37" i="1"/>
  <c r="E6" i="1"/>
  <c r="T26" i="1"/>
  <c r="U26" i="1"/>
  <c r="T37" i="1"/>
  <c r="AG10" i="1"/>
  <c r="AG37" i="1"/>
  <c r="T109" i="1"/>
  <c r="F109" i="1"/>
  <c r="U109" i="1"/>
  <c r="H60" i="1"/>
  <c r="I9" i="1"/>
  <c r="H10" i="1"/>
  <c r="U10" i="1"/>
  <c r="AG109" i="1"/>
  <c r="AG110" i="1"/>
  <c r="T60" i="1"/>
  <c r="F60" i="1"/>
  <c r="U60" i="1"/>
  <c r="F9" i="1" l="1"/>
  <c r="AG60" i="1"/>
  <c r="E7" i="1"/>
  <c r="I8" i="1"/>
  <c r="H9" i="1"/>
  <c r="G6" i="1"/>
  <c r="F8" i="1"/>
  <c r="U9" i="1"/>
  <c r="T9" i="1"/>
  <c r="AH9" i="1"/>
  <c r="I6" i="1" l="1"/>
  <c r="T6" i="1" s="1"/>
  <c r="H8" i="1"/>
  <c r="G7" i="1"/>
  <c r="F6" i="1"/>
  <c r="U8" i="1"/>
  <c r="AH8" i="1"/>
  <c r="AH6" i="1" s="1"/>
  <c r="AG9" i="1"/>
  <c r="T8" i="1"/>
  <c r="U6" i="1" l="1"/>
  <c r="AG8" i="1"/>
  <c r="I7" i="1"/>
  <c r="H7" i="1" s="1"/>
  <c r="H6" i="1"/>
  <c r="F7" i="1"/>
  <c r="T7" i="1" l="1"/>
  <c r="U7" i="1"/>
  <c r="AH7" i="1"/>
  <c r="AG6" i="1"/>
  <c r="AG7" i="1" l="1"/>
</calcChain>
</file>

<file path=xl/comments1.xml><?xml version="1.0" encoding="utf-8"?>
<comments xmlns="http://schemas.openxmlformats.org/spreadsheetml/2006/main">
  <authors>
    <author>user</author>
    <author>Radu</author>
  </authors>
  <commentList>
    <comment ref="I2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nu s-au facut executari silite;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 2017 era 2.5% pt o singura noapte de cazare, acum este pt tot sejrul</t>
        </r>
      </text>
    </comment>
    <comment ref="E108" authorId="1">
      <text>
        <r>
          <rPr>
            <b/>
            <sz val="9"/>
            <color indexed="81"/>
            <rFont val="Tahoma"/>
            <family val="2"/>
          </rPr>
          <t>Radu:</t>
        </r>
        <r>
          <rPr>
            <sz val="9"/>
            <color indexed="81"/>
            <rFont val="Tahoma"/>
            <family val="2"/>
          </rPr>
          <t xml:space="preserve">
diferenta de 2.961.013 reprezinta sume primite in cadrul mecansmului de decontarii cererilor de plata</t>
        </r>
      </text>
    </comment>
  </commentList>
</comments>
</file>

<file path=xl/sharedStrings.xml><?xml version="1.0" encoding="utf-8"?>
<sst xmlns="http://schemas.openxmlformats.org/spreadsheetml/2006/main" count="328" uniqueCount="325">
  <si>
    <t>mii RON</t>
  </si>
  <si>
    <t>Incasari realizate</t>
  </si>
  <si>
    <t>Rând</t>
  </si>
  <si>
    <t>Denumire venituri</t>
  </si>
  <si>
    <t>Cod Ec.</t>
  </si>
  <si>
    <t>2016 vs 2015</t>
  </si>
  <si>
    <t>2017 vs 2016</t>
  </si>
  <si>
    <t>T4</t>
  </si>
  <si>
    <t>T1-3</t>
  </si>
  <si>
    <t>T1+T2</t>
  </si>
  <si>
    <t>T1+T2+T3</t>
  </si>
  <si>
    <t>2018 vs 2017</t>
  </si>
  <si>
    <t>TOTAL VENITURI (rd.3+91+97+104)</t>
  </si>
  <si>
    <t>00.01</t>
  </si>
  <si>
    <t>VENITURI PROPRII (rd.3-33-89-91+102)</t>
  </si>
  <si>
    <t>48.02</t>
  </si>
  <si>
    <t>I.  VENITURI CURENTE (rd.4+55)</t>
  </si>
  <si>
    <t>00.02</t>
  </si>
  <si>
    <t>A.  VENITURI FISCALE (rd.5+18+22+31+52)</t>
  </si>
  <si>
    <t>00.03</t>
  </si>
  <si>
    <t>A1.  IMPOZIT  PE VENIT, PROFIT SI CASTIGURI DIN CAPITAL (rd.6+9+15)</t>
  </si>
  <si>
    <t>00.04</t>
  </si>
  <si>
    <t>A1.1.  IMPOZIT  PE VENIT, PROFIT SI CASTIGURI DIN CAPITAL DE LA PERSOANE JURIDICE (rd.7)</t>
  </si>
  <si>
    <t>00.05</t>
  </si>
  <si>
    <t>Impozit pe profit (rd.8)</t>
  </si>
  <si>
    <t>01.02</t>
  </si>
  <si>
    <t xml:space="preserve">Impozit pe profit de la agenţi economici </t>
  </si>
  <si>
    <t>01.02.01</t>
  </si>
  <si>
    <t>A1.2.  IMPOZIT PE VENIT, PROFIT,  SI CASTIGURI DIN CAPITAL DE LA PERSOANE FIZICE (rd.10+12)</t>
  </si>
  <si>
    <t>00.06</t>
  </si>
  <si>
    <t>Impozit pe venit (rd.11)</t>
  </si>
  <si>
    <t>03.02</t>
  </si>
  <si>
    <t>Impozitul pe veniturile din transferul proprietatilor imobiliare din patrimoniul personal</t>
  </si>
  <si>
    <t>03.02.18</t>
  </si>
  <si>
    <t>Cote si sume defalcate din impozitul pe venit (rd.13 la 14)</t>
  </si>
  <si>
    <t>04.02</t>
  </si>
  <si>
    <t>Cote defalcate din impozitul pe venit</t>
  </si>
  <si>
    <t>04.02.01</t>
  </si>
  <si>
    <t>Sume alocate din cotele defalcate din impozitul pe venit pentru echilibrarea bugetelor locale</t>
  </si>
  <si>
    <t>04.02.04</t>
  </si>
  <si>
    <t>A1.3.  ALTE IMPOZITE  PE VENIT, PROFIT SI CASTIGURI DIN CAPITAL (rd.16)</t>
  </si>
  <si>
    <t>00.07</t>
  </si>
  <si>
    <t>Alte impozite pe venit, profit si castiguri din capital (rd.17)</t>
  </si>
  <si>
    <t>05.02</t>
  </si>
  <si>
    <t xml:space="preserve">Alte impozite pe venit, profit si castiguri din capital </t>
  </si>
  <si>
    <t>05.02.50</t>
  </si>
  <si>
    <t xml:space="preserve">A2.  IMPOZIT PE SALARII - TOTAL (rd.19)                           </t>
  </si>
  <si>
    <t>00.08</t>
  </si>
  <si>
    <t>Impozit pe salarii  - total (rd.20)</t>
  </si>
  <si>
    <t>06.02</t>
  </si>
  <si>
    <t>Cote defalcate din impozitul pe salarii *) restante ani anteriori</t>
  </si>
  <si>
    <t>06.02.02</t>
  </si>
  <si>
    <t>A3.  IMPOZITE SI TAXE PE PROPRIETATE (rd.22)</t>
  </si>
  <si>
    <t>00.09</t>
  </si>
  <si>
    <t>Impozite si  taxe pe proprietate (rd.23+26+30+31)</t>
  </si>
  <si>
    <t>07.02</t>
  </si>
  <si>
    <t>Impozit si taxa pe cladiri (rd.24+25)</t>
  </si>
  <si>
    <t>07.02.01</t>
  </si>
  <si>
    <t>Impozit pe cladiri de la persoane fizice</t>
  </si>
  <si>
    <t>07.02.01.01</t>
  </si>
  <si>
    <t>Impozit si taxa pe cladiri de la persoane juridice</t>
  </si>
  <si>
    <t>07.02.01.02</t>
  </si>
  <si>
    <t>Impozit si taxa pe terenuri (rd.27 la 29)</t>
  </si>
  <si>
    <t>07.02.02</t>
  </si>
  <si>
    <t>Impozit pe terenuri de la persoane fizice</t>
  </si>
  <si>
    <t>07.02.02.01</t>
  </si>
  <si>
    <t>Impozit si taxa pe terenuri de la persoane juridice</t>
  </si>
  <si>
    <t>07.02.02.02</t>
  </si>
  <si>
    <t>Impozit pe terenuri din extravilan *) pentru restanţe anii anteriori din impozitul pe terenul agricol</t>
  </si>
  <si>
    <t>07.02.02.03</t>
  </si>
  <si>
    <t xml:space="preserve">Taxe judiciare de timbru si alte taxe de timbru  </t>
  </si>
  <si>
    <t>07.02.03</t>
  </si>
  <si>
    <t xml:space="preserve">Alte impozite si taxe  pe proprietate </t>
  </si>
  <si>
    <t>07.02.50</t>
  </si>
  <si>
    <t>A4.  IMPOZITE SI TAXE PE BUNURI SI SERVICII (rd.33+41+43+46)</t>
  </si>
  <si>
    <t>00.10</t>
  </si>
  <si>
    <t>Sume defalcate din TVA (rd.34 la 40)</t>
  </si>
  <si>
    <t>11.02</t>
  </si>
  <si>
    <t>Sume defalcate din TVA pentru finantarea cheltuielilor descentralizate la nivelul judetelor</t>
  </si>
  <si>
    <t>11.02.01</t>
  </si>
  <si>
    <t>Sume defalcate din TVA pentru finantarea cheltuielilor descentralizate la nivelul comunelor, oraselor, municipiilor, sectoarelor si Municipiului Bucuresti</t>
  </si>
  <si>
    <t>11.02.02</t>
  </si>
  <si>
    <t>Sume defalcate din TVA pentru subventionarea energiei termice livrate populatiei</t>
  </si>
  <si>
    <t>11.02.03</t>
  </si>
  <si>
    <t xml:space="preserve">Sume defalcate din TVA pentru sistemele centralizate de producere şi distribuţie a energiei termice </t>
  </si>
  <si>
    <t>11.02.04</t>
  </si>
  <si>
    <t xml:space="preserve">Sume defalcate din taxa pe valoarea adăugată pentru drumuri </t>
  </si>
  <si>
    <t>11.02.05</t>
  </si>
  <si>
    <t>Sume defalcate din taxa pe valoarea adăugată pentru echilibrarea bugetelor locale</t>
  </si>
  <si>
    <t>11.02.06</t>
  </si>
  <si>
    <t>Sume defalcate din taxa pe valoarea adaugata pentru programul de dezvoltare a infrastructurii si bazelor sportive din spatiul rural</t>
  </si>
  <si>
    <t>11.02.07</t>
  </si>
  <si>
    <t>Alte impozite si taxe generale pe bunuri si servicii (rd.42)</t>
  </si>
  <si>
    <t>12.02</t>
  </si>
  <si>
    <t>Taxe hoteliere</t>
  </si>
  <si>
    <t>12.02.07</t>
  </si>
  <si>
    <t>Taxe pe servicii specifice (rd.44+45)</t>
  </si>
  <si>
    <t>15.02</t>
  </si>
  <si>
    <t>Impozit pe spectacole</t>
  </si>
  <si>
    <t>15.02.01</t>
  </si>
  <si>
    <t>Alte taxe pe servicii specifice</t>
  </si>
  <si>
    <t>15.02.50</t>
  </si>
  <si>
    <t>Taxe pe utilizarea bunurilor, autorizarea utilizarii bunurilor sau pe desfasurarea de activitati (rd.47+50+51)</t>
  </si>
  <si>
    <t>16.02</t>
  </si>
  <si>
    <t>Impozit pe mijloacele de transport (rd.48+49)</t>
  </si>
  <si>
    <t>16.02.02</t>
  </si>
  <si>
    <t>Impozit pe mijloacele de transport detinute de persoane fizice</t>
  </si>
  <si>
    <t>16.02.02.01</t>
  </si>
  <si>
    <t>Impozit pe mijloacele de transport detinute de persoane juridice</t>
  </si>
  <si>
    <t>16.02.02.02</t>
  </si>
  <si>
    <t>Taxe si tarife pentru eliberarea de licente si autorizatii de functionare</t>
  </si>
  <si>
    <t>16.02.03</t>
  </si>
  <si>
    <t>Alte taxe pe utilizarea bunurilor, autorizarea utilizarii bunurilor sau pe desfasurare de activitati</t>
  </si>
  <si>
    <t>16.02.50</t>
  </si>
  <si>
    <t>A6.  ALTE IMPOZITE SI  TAXE  FISCALE (rd.53)</t>
  </si>
  <si>
    <t>00.11</t>
  </si>
  <si>
    <t>Alte impozite si taxe fiscale (rd.54)</t>
  </si>
  <si>
    <t>18.02</t>
  </si>
  <si>
    <t>Alte impozite si taxe</t>
  </si>
  <si>
    <t>18.02.50</t>
  </si>
  <si>
    <t>C.   VENITURI NEFISCALE (rd.56+66)</t>
  </si>
  <si>
    <t>00.12</t>
  </si>
  <si>
    <t>C1.  VENITURI DIN PROPRIETATE (rd.57+64)</t>
  </si>
  <si>
    <t>00.13</t>
  </si>
  <si>
    <t>Venituri din proprietate (rd.58 la 61+63)</t>
  </si>
  <si>
    <t>30.02</t>
  </si>
  <si>
    <t>Varsaminte din profitul net al regiilor autonome, societatilor si companiilor nationale</t>
  </si>
  <si>
    <t>30.02.01</t>
  </si>
  <si>
    <t>Restituiri de fonduri din finantarea bugetara a anilor precedenti</t>
  </si>
  <si>
    <t>30.02.03</t>
  </si>
  <si>
    <t>Venituri din concesiuni si inchirieri</t>
  </si>
  <si>
    <t>30.02.05</t>
  </si>
  <si>
    <t>Venituri din dividende (rd.62)</t>
  </si>
  <si>
    <t>30.02.08</t>
  </si>
  <si>
    <t>Venituri din dividende de la alti platitori</t>
  </si>
  <si>
    <t>30.02.08.02</t>
  </si>
  <si>
    <t>Alte venituri din proprietate</t>
  </si>
  <si>
    <t>30.02.50</t>
  </si>
  <si>
    <t>Venituri din dobanzi (rd.65)</t>
  </si>
  <si>
    <t>31.02</t>
  </si>
  <si>
    <t>Alte venituri din dobanzi</t>
  </si>
  <si>
    <t>31.02.03</t>
  </si>
  <si>
    <t>C2.  VANZARI DE BUNURI SI SERVICII (rd.67+75+78+83+88)</t>
  </si>
  <si>
    <t>00.14</t>
  </si>
  <si>
    <t>Venituri din prestari de servicii si alte activitati (rd.68 la 74)</t>
  </si>
  <si>
    <t>33.02</t>
  </si>
  <si>
    <t>Venituri din prestari de servicii</t>
  </si>
  <si>
    <t>33.02.08</t>
  </si>
  <si>
    <t>Contributia  parintilor sau sustinatorilor legali pentru intretinerea copiilor in crese</t>
  </si>
  <si>
    <t>33.02.10</t>
  </si>
  <si>
    <t>Contributia  persoanelor beneficiare ale  cantinelor de ajutor social</t>
  </si>
  <si>
    <t>33.02.12</t>
  </si>
  <si>
    <t>Taxe din activitati cadastrale si agricultura</t>
  </si>
  <si>
    <t>33.02.24</t>
  </si>
  <si>
    <t>Contribuţia lunară a părinţilor pentru întreţinerea copiilor în unităţile de protecţie socială</t>
  </si>
  <si>
    <t>33.02.27</t>
  </si>
  <si>
    <t>Venituri din recuperarea cheltuielilor de judecata, imputatii si despagubiri</t>
  </si>
  <si>
    <t>33.02.28</t>
  </si>
  <si>
    <t>Alte venituri din prestari de servicii si alte activitati</t>
  </si>
  <si>
    <t>33.02.50</t>
  </si>
  <si>
    <t>Venituri din taxe administrative, eliberari permise (rd.76+77)</t>
  </si>
  <si>
    <t>34.02</t>
  </si>
  <si>
    <t>Taxe extrajudiciare de timbru</t>
  </si>
  <si>
    <t>34.02.02</t>
  </si>
  <si>
    <t>Alte venituri din taxe administrative, eliberari permise</t>
  </si>
  <si>
    <t>34.02.50</t>
  </si>
  <si>
    <t>Amenzi, penalitati si confiscari (rd.79 la 82)</t>
  </si>
  <si>
    <t>35.02</t>
  </si>
  <si>
    <t>Venituri din amenzi si alte sanctiuni aplicate potrivit dispozitiilor legale</t>
  </si>
  <si>
    <t>35.02.01</t>
  </si>
  <si>
    <t>Penalitati pentru nedepunerea sau depunerea cu intirziere a declaratiei de impozite si taxe</t>
  </si>
  <si>
    <t>35.02.02</t>
  </si>
  <si>
    <t>Incasari din valorificarea bunurilor confiscate, abandonate si alte sume constatate odata cu  confiscarea potrivit legii</t>
  </si>
  <si>
    <t>35.02.03</t>
  </si>
  <si>
    <t>Alte amenzi, penalitati si confiscari</t>
  </si>
  <si>
    <t>35.02.50</t>
  </si>
  <si>
    <t>Diverse venituri (rd.84 la 87)</t>
  </si>
  <si>
    <t>36.02</t>
  </si>
  <si>
    <t>Venituri din aplicarea prescriptiei extinctive</t>
  </si>
  <si>
    <t>36.02.01</t>
  </si>
  <si>
    <t>Contrib asociatiei de propriet. Pt lucrsri de reabilit termica</t>
  </si>
  <si>
    <t>36.02.31</t>
  </si>
  <si>
    <t>Sume provenite din finantarea buget a anilor precedenti</t>
  </si>
  <si>
    <t>36.02.32</t>
  </si>
  <si>
    <t>Alte venituri</t>
  </si>
  <si>
    <t>36.02.50</t>
  </si>
  <si>
    <t>Transferuri voluntare,  altele decat subventiile (rd.89+90)</t>
  </si>
  <si>
    <t>37.02</t>
  </si>
  <si>
    <t>Donatii si sponsorizari</t>
  </si>
  <si>
    <t>37.02.01</t>
  </si>
  <si>
    <t>Alte transferuri voluntare</t>
  </si>
  <si>
    <t>37.02.50</t>
  </si>
  <si>
    <t xml:space="preserve">II. VENITURI DIN CAPITAL (rd.92)                   </t>
  </si>
  <si>
    <t>00.15</t>
  </si>
  <si>
    <t>Venituri din valorificarea unor bunuri (rd.93 la 96)</t>
  </si>
  <si>
    <t>39.02</t>
  </si>
  <si>
    <t>Venituri din valorificarea unor bunuri ale institutiilor publice</t>
  </si>
  <si>
    <t>39.02.01</t>
  </si>
  <si>
    <t>Venituri din vanzarea locuintelor construite din fondurile statului</t>
  </si>
  <si>
    <t>39.02.03</t>
  </si>
  <si>
    <t>Venituri din privatizare</t>
  </si>
  <si>
    <t>39.02.04</t>
  </si>
  <si>
    <t>Venituri din vanzarea unor bunuri apartinand domeniului privat</t>
  </si>
  <si>
    <t>39.02.07</t>
  </si>
  <si>
    <t>III.  OPERATIUNI FINANCIARE (rd.98)</t>
  </si>
  <si>
    <t>00.16</t>
  </si>
  <si>
    <t>Incasari din rambursarea imprumuturilor acordate (rd.99 la 103)</t>
  </si>
  <si>
    <t>40.02</t>
  </si>
  <si>
    <t>Incasari din rambursarea imprumuturilor pentru infiintarea unor institutii si servicii publice de interes local sau a unor activitati finantate integral din venituri proprii</t>
  </si>
  <si>
    <t>40.02.06</t>
  </si>
  <si>
    <t>Incasari din rambursarea microcreditelor de la persoane fizice si juridice</t>
  </si>
  <si>
    <t>40.02.07</t>
  </si>
  <si>
    <t>Imprumuturi temporare din trezoreria statului</t>
  </si>
  <si>
    <t>40.02.10</t>
  </si>
  <si>
    <t>Sume din fondul de rulment pentru acoperirea golurilor temporare de casa</t>
  </si>
  <si>
    <t>40.02.11</t>
  </si>
  <si>
    <t>Sume din excedentul buget local utilizate pt finantare ch SD</t>
  </si>
  <si>
    <t>40.02.14</t>
  </si>
  <si>
    <t>IV.  SUBVENTII -subventii de la alte nivele ale administratiei publice (rd.105+136+141)</t>
  </si>
  <si>
    <t>00.17</t>
  </si>
  <si>
    <t>Subventii de la bugetul de stat (rd.104+121)</t>
  </si>
  <si>
    <t>42.02</t>
  </si>
  <si>
    <t>A. De capital (rd.107 la 113+116 la 125)</t>
  </si>
  <si>
    <t>00.19</t>
  </si>
  <si>
    <t>Retehnologizarea centralelor termice şi electrice  de termoficare</t>
  </si>
  <si>
    <t>42.02.01</t>
  </si>
  <si>
    <t>Investitii finantate partial din imprumuturi externe</t>
  </si>
  <si>
    <t>42.02.03</t>
  </si>
  <si>
    <t>Aeroporturi de interes local</t>
  </si>
  <si>
    <t>42.02.04</t>
  </si>
  <si>
    <t>Planuri si  regulamente de urbanism</t>
  </si>
  <si>
    <t>42.02.05</t>
  </si>
  <si>
    <t>Străzi care se vor amenaja în perimetrele destinate construcţiilor de cvartale de locuinţe noi</t>
  </si>
  <si>
    <t>42.02.06</t>
  </si>
  <si>
    <t>Finanţarea studiilor de fezabilitate aferente proiectelor SAPARD</t>
  </si>
  <si>
    <t>42.02.07</t>
  </si>
  <si>
    <t>Finanţarea programului de pietruire a drumurilor comunale şi alimentare cu apă a satelor (rd.114+115)</t>
  </si>
  <si>
    <t>42.02.09</t>
  </si>
  <si>
    <t>Finantarea subprogramului privind pietruirea, reabilitarea,modernizarea si/sau asfaltarea drumurilor de interes local clasate</t>
  </si>
  <si>
    <t>42.02.09.01</t>
  </si>
  <si>
    <t>Finantarea subprogramului privind alimentarea cu apa a satelor</t>
  </si>
  <si>
    <t>42.02.09.02</t>
  </si>
  <si>
    <t>Finanţarea acţiunilor privind reducerea riscului seismic al construcţiilor existente cu destinaţie de locuinţă</t>
  </si>
  <si>
    <t>42.02.10</t>
  </si>
  <si>
    <t>Subventii pentru reabilitarea termica a cladirilor de locuit</t>
  </si>
  <si>
    <t>42.02.12</t>
  </si>
  <si>
    <t>Subventii pentru finantarea programelor multianuale prioritare de mediu si gospodarire a apelor</t>
  </si>
  <si>
    <t>42.02.13</t>
  </si>
  <si>
    <t>Finantarea cheltuielilor de capital ale unitatilor de invatamant preuniversitar</t>
  </si>
  <si>
    <t>42.02.14</t>
  </si>
  <si>
    <t>Subventii primite din Fondul National de Dezvoltare</t>
  </si>
  <si>
    <t>42.02.15</t>
  </si>
  <si>
    <t>Subventii de la bugetul de stat catre bugetele locale pentru finantarea investitiilor la spitale</t>
  </si>
  <si>
    <t>42.02.16</t>
  </si>
  <si>
    <t>Subvenţii pentru finalizarea lucrărilor de construcţie a aşezămintelor culturale</t>
  </si>
  <si>
    <t>42.02.17</t>
  </si>
  <si>
    <t>Subvenţii primite din Fondul pentru dezvoltarea satului românesc</t>
  </si>
  <si>
    <t>42.02.18</t>
  </si>
  <si>
    <t>Subvenţii către bugetele locale pentru finanţarea programului multianual de asistenţa tehnică pentru pregătirea proiectelor de investiţii publice finanţate prin Programul operaţional regional 2007-2013</t>
  </si>
  <si>
    <t>42.02.19</t>
  </si>
  <si>
    <t>Subvenţii de la bugetul de stat catre bugetele locale necesare sustinerii derulării proiectelor finantate din FEN postaderare</t>
  </si>
  <si>
    <t>42.02.20</t>
  </si>
  <si>
    <t>B.  Curente (rd.127 la 135)</t>
  </si>
  <si>
    <t>00.20</t>
  </si>
  <si>
    <t>Finantarea drepturilor acordate persoanelor cu handicap</t>
  </si>
  <si>
    <t>42.02.21</t>
  </si>
  <si>
    <t>Subventii primite din Fondul de Interventie</t>
  </si>
  <si>
    <t>42.02.28</t>
  </si>
  <si>
    <t>Finantarea lucrarilor de cadastru imobiliar</t>
  </si>
  <si>
    <t>42.02.29</t>
  </si>
  <si>
    <t>Sprijin financiar pentru constituirea familiei</t>
  </si>
  <si>
    <t>42.02.33</t>
  </si>
  <si>
    <t>Subventii pentru acordarea ajutorului pentru incalzirea locuintei cu lemne, carbuni, combustibili petrolieri</t>
  </si>
  <si>
    <t>42.02.34</t>
  </si>
  <si>
    <t>Subventii de la bugetul de stat pentru finantarea unitatilor de asistenta medico-sociale</t>
  </si>
  <si>
    <t>42.02.35</t>
  </si>
  <si>
    <t>Subventii de la bugetul de stat pt finantarea sanatatii</t>
  </si>
  <si>
    <t>42.02.41</t>
  </si>
  <si>
    <t>Sume primite de adm locale in cadrul programelor finantate din FSE</t>
  </si>
  <si>
    <t>42.02.45</t>
  </si>
  <si>
    <t>Subventii de la bugetul de stat pt finantarea unor programe de interes national</t>
  </si>
  <si>
    <t>42.02.51</t>
  </si>
  <si>
    <t>Subventii de la alte administratii (rd.139 la 143)</t>
  </si>
  <si>
    <t>43.02</t>
  </si>
  <si>
    <t>Subventii primite de  la  bugetele consiliilor judetene pentru protectia copilului</t>
  </si>
  <si>
    <t>43.02.01</t>
  </si>
  <si>
    <t xml:space="preserve">Subvenţii de la bugetul asigurărilor pentru şomaj catre bugetele locale, pentru finanţarea programelor pentru ocuparea temporară a fortei de munca si subventionarea locurilor de munca  </t>
  </si>
  <si>
    <t>43.02.04</t>
  </si>
  <si>
    <t>Subventii primite de la alte bugete locale pentru instituiile de asistenta sociala pentru persoanele cu handicap</t>
  </si>
  <si>
    <t>43.02.07</t>
  </si>
  <si>
    <t>Subvenţii primite  de la bugetele consiliilor locale şi judeţene pentru ajutoare  în situaţii de extremă dificultate</t>
  </si>
  <si>
    <t>43.02.08</t>
  </si>
  <si>
    <t>Sume primite de la bug judetului pt plata drepturi copii cu cerinte educationale speciale integrati in inv de masa</t>
  </si>
  <si>
    <t>43.02.30</t>
  </si>
  <si>
    <t>Sume primite de la UE în contul platilor efectuate (rd.145 la 147)</t>
  </si>
  <si>
    <t>45.02</t>
  </si>
  <si>
    <t>Fondul European de Dezvoltare Regionala</t>
  </si>
  <si>
    <t>45.02.01</t>
  </si>
  <si>
    <t>Fondul Social European</t>
  </si>
  <si>
    <t>45.02.02</t>
  </si>
  <si>
    <t>Fondul de Coeziune</t>
  </si>
  <si>
    <t>45.02.03</t>
  </si>
  <si>
    <t>Fondul European Agricol de Dezvoltare Rurala</t>
  </si>
  <si>
    <t>45.02.04</t>
  </si>
  <si>
    <t>Fondul European pentru Pescuit</t>
  </si>
  <si>
    <t>45.02.05</t>
  </si>
  <si>
    <t>Instrumentul de Asistenţă pentru Preaderare</t>
  </si>
  <si>
    <t>45.02.07</t>
  </si>
  <si>
    <t>Instrumentul European de Vecinătate şi Parteneriat</t>
  </si>
  <si>
    <t>45.02.08</t>
  </si>
  <si>
    <t>Programe comunitare finantate in perioada 2007-2013</t>
  </si>
  <si>
    <t>45.02.15</t>
  </si>
  <si>
    <t>Alte facilitati si instrumente postaderare</t>
  </si>
  <si>
    <t>45.02.16</t>
  </si>
  <si>
    <t>Finantare PNDL</t>
  </si>
  <si>
    <t>42.02.65</t>
  </si>
  <si>
    <t>42.02.69</t>
  </si>
  <si>
    <t>Subventii alocate de la bug stat catre bugetele locale necesare sustinerii proiectelor finantate din fd externe nerambursabile</t>
  </si>
  <si>
    <t>Fondul European de dezvoltare regionala (FEDR) (rd.154 la 155)</t>
  </si>
  <si>
    <t>48.02.01.01</t>
  </si>
  <si>
    <t>48.02.01.02</t>
  </si>
  <si>
    <t>Sume primite in contul platilor efectuate in anul curent</t>
  </si>
  <si>
    <t>Sume primite in contul platilor efectuate in anii anteriori</t>
  </si>
  <si>
    <t>Primaria Orasului Azuga</t>
  </si>
  <si>
    <t xml:space="preserve">Evolutie venituri defalcate 2016-2018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</si>
</sst>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&quot;-&quot;??\ _l_e_i_-;_-@_-"/>
    <numFmt numFmtId="165" formatCode="_-* #,##0\ _l_e_i_-;\-* #,##0\ _l_e_i_-;_-* &quot;-&quot;??\ _l_e_i_-;_-@_-"/>
  </numFmts>
  <fonts count="25">
    <font>
      <sz val="10"/>
      <name val="Arial"/>
      <family val="2"/>
    </font>
    <font>
      <sz val="10"/>
      <name val="Arial"/>
      <family val="2"/>
    </font>
    <font>
      <sz val="14"/>
      <color indexed="9"/>
      <name val="Arial"/>
      <family val="2"/>
    </font>
    <font>
      <b/>
      <sz val="14"/>
      <color indexed="9"/>
      <name val="Arial"/>
      <family val="2"/>
    </font>
    <font>
      <b/>
      <sz val="8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RomHelvetica"/>
    </font>
    <font>
      <sz val="9"/>
      <name val="RomHelvetica"/>
    </font>
    <font>
      <b/>
      <sz val="12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2"/>
      <name val="Tahoma"/>
      <family val="2"/>
    </font>
    <font>
      <sz val="10"/>
      <color indexed="10"/>
      <name val="Tahoma"/>
      <family val="2"/>
    </font>
    <font>
      <sz val="12"/>
      <color indexed="12"/>
      <name val="Tahoma"/>
      <family val="2"/>
    </font>
    <font>
      <sz val="10"/>
      <color rgb="FFFF0000"/>
      <name val="Tahoma"/>
      <family val="2"/>
    </font>
    <font>
      <sz val="12"/>
      <color rgb="FFFF000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Tahoma"/>
      <family val="2"/>
    </font>
    <font>
      <b/>
      <sz val="12"/>
      <color rgb="FFFF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" fillId="0" borderId="0" applyFont="0" applyFill="0" applyBorder="0" applyAlignment="0" applyProtection="0"/>
  </cellStyleXfs>
  <cellXfs count="179">
    <xf numFmtId="0" fontId="0" fillId="0" borderId="0" xfId="0"/>
    <xf numFmtId="0" fontId="2" fillId="2" borderId="0" xfId="3" applyFont="1" applyFill="1" applyProtection="1"/>
    <xf numFmtId="0" fontId="3" fillId="3" borderId="0" xfId="3" applyFont="1" applyFill="1" applyAlignment="1" applyProtection="1">
      <alignment horizontal="center" vertical="center"/>
      <protection locked="0"/>
    </xf>
    <xf numFmtId="0" fontId="2" fillId="4" borderId="0" xfId="3" applyFont="1" applyFill="1" applyProtection="1">
      <protection locked="0"/>
    </xf>
    <xf numFmtId="164" fontId="2" fillId="4" borderId="0" xfId="3" applyNumberFormat="1" applyFont="1" applyFill="1" applyProtection="1">
      <protection locked="0"/>
    </xf>
    <xf numFmtId="43" fontId="4" fillId="3" borderId="0" xfId="3" applyNumberFormat="1" applyFont="1" applyFill="1" applyAlignment="1" applyProtection="1">
      <alignment horizontal="center" vertical="center"/>
      <protection locked="0"/>
    </xf>
    <xf numFmtId="0" fontId="4" fillId="3" borderId="0" xfId="3" applyFont="1" applyFill="1" applyAlignment="1" applyProtection="1">
      <alignment horizontal="center" vertical="center"/>
      <protection locked="0"/>
    </xf>
    <xf numFmtId="0" fontId="5" fillId="5" borderId="0" xfId="3" applyFont="1" applyFill="1" applyProtection="1"/>
    <xf numFmtId="0" fontId="6" fillId="5" borderId="0" xfId="0" applyFont="1" applyFill="1" applyBorder="1" applyAlignment="1" applyProtection="1">
      <alignment horizontal="right" wrapText="1"/>
    </xf>
    <xf numFmtId="0" fontId="6" fillId="5" borderId="0" xfId="0" applyFont="1" applyFill="1" applyBorder="1" applyAlignment="1" applyProtection="1">
      <alignment horizontal="center" wrapText="1"/>
    </xf>
    <xf numFmtId="0" fontId="6" fillId="5" borderId="0" xfId="0" applyFont="1" applyFill="1" applyBorder="1" applyAlignment="1" applyProtection="1">
      <alignment horizontal="left" wrapText="1"/>
    </xf>
    <xf numFmtId="0" fontId="5" fillId="5" borderId="0" xfId="3" applyFont="1" applyFill="1" applyBorder="1" applyProtection="1">
      <protection locked="0"/>
    </xf>
    <xf numFmtId="0" fontId="5" fillId="4" borderId="0" xfId="3" applyFont="1" applyFill="1" applyProtection="1">
      <protection locked="0"/>
    </xf>
    <xf numFmtId="0" fontId="6" fillId="5" borderId="0" xfId="0" applyFont="1" applyFill="1" applyBorder="1" applyAlignment="1" applyProtection="1">
      <alignment horizontal="center" wrapText="1"/>
      <protection locked="0"/>
    </xf>
    <xf numFmtId="0" fontId="7" fillId="4" borderId="0" xfId="3" applyFont="1" applyFill="1" applyAlignment="1" applyProtection="1">
      <alignment horizontal="center" vertical="center" wrapText="1"/>
    </xf>
    <xf numFmtId="0" fontId="1" fillId="4" borderId="0" xfId="3" applyFont="1" applyFill="1" applyAlignment="1" applyProtection="1">
      <alignment horizontal="center" vertical="center" wrapText="1"/>
    </xf>
    <xf numFmtId="0" fontId="1" fillId="4" borderId="0" xfId="3" applyFont="1" applyFill="1" applyBorder="1" applyAlignment="1" applyProtection="1">
      <alignment horizontal="center" vertical="center" wrapText="1"/>
    </xf>
    <xf numFmtId="0" fontId="7" fillId="4" borderId="0" xfId="3" applyFont="1" applyFill="1" applyBorder="1" applyAlignment="1" applyProtection="1">
      <alignment horizontal="center" vertical="center" wrapText="1"/>
      <protection locked="0"/>
    </xf>
    <xf numFmtId="0" fontId="7" fillId="4" borderId="0" xfId="3" applyFont="1" applyFill="1" applyAlignment="1" applyProtection="1">
      <alignment horizontal="center" vertical="center" wrapText="1"/>
      <protection locked="0"/>
    </xf>
    <xf numFmtId="1" fontId="7" fillId="4" borderId="1" xfId="4" applyNumberFormat="1" applyFont="1" applyFill="1" applyBorder="1" applyAlignment="1" applyProtection="1">
      <alignment horizontal="center" vertical="center" wrapText="1"/>
    </xf>
    <xf numFmtId="1" fontId="6" fillId="4" borderId="1" xfId="4" applyNumberFormat="1" applyFont="1" applyFill="1" applyBorder="1" applyAlignment="1" applyProtection="1">
      <alignment horizontal="center" vertical="center" wrapText="1"/>
    </xf>
    <xf numFmtId="164" fontId="6" fillId="4" borderId="0" xfId="1" quotePrefix="1" applyFont="1" applyFill="1" applyBorder="1" applyAlignment="1" applyProtection="1">
      <alignment horizontal="center" vertical="center" wrapText="1"/>
    </xf>
    <xf numFmtId="0" fontId="6" fillId="4" borderId="1" xfId="1" applyNumberFormat="1" applyFont="1" applyFill="1" applyBorder="1" applyAlignment="1" applyProtection="1">
      <alignment horizontal="center" vertical="center" wrapText="1"/>
    </xf>
    <xf numFmtId="164" fontId="6" fillId="4" borderId="0" xfId="1" applyFont="1" applyFill="1" applyBorder="1" applyAlignment="1" applyProtection="1">
      <alignment horizontal="center" vertical="center" wrapText="1"/>
    </xf>
    <xf numFmtId="0" fontId="8" fillId="4" borderId="1" xfId="1" applyNumberFormat="1" applyFont="1" applyFill="1" applyBorder="1" applyAlignment="1" applyProtection="1">
      <alignment horizontal="center" vertical="center" wrapText="1"/>
    </xf>
    <xf numFmtId="9" fontId="8" fillId="4" borderId="0" xfId="2" quotePrefix="1" applyFont="1" applyFill="1" applyBorder="1" applyAlignment="1" applyProtection="1">
      <alignment horizontal="center" vertical="center" wrapText="1"/>
      <protection locked="0"/>
    </xf>
    <xf numFmtId="0" fontId="7" fillId="4" borderId="0" xfId="3" applyFont="1" applyFill="1" applyProtection="1">
      <protection locked="0"/>
    </xf>
    <xf numFmtId="0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2" xfId="3" applyFont="1" applyFill="1" applyBorder="1" applyAlignment="1" applyProtection="1">
      <alignment horizontal="center" vertical="center"/>
      <protection locked="0"/>
    </xf>
    <xf numFmtId="1" fontId="7" fillId="4" borderId="0" xfId="4" applyNumberFormat="1" applyFont="1" applyFill="1" applyBorder="1" applyAlignment="1" applyProtection="1">
      <alignment horizontal="left" vertical="center" wrapText="1"/>
    </xf>
    <xf numFmtId="1" fontId="6" fillId="4" borderId="0" xfId="4" applyNumberFormat="1" applyFont="1" applyFill="1" applyBorder="1" applyAlignment="1" applyProtection="1">
      <alignment horizontal="center" vertical="center" wrapText="1"/>
    </xf>
    <xf numFmtId="1" fontId="6" fillId="4" borderId="0" xfId="4" applyNumberFormat="1" applyFont="1" applyFill="1" applyBorder="1" applyAlignment="1" applyProtection="1">
      <alignment horizontal="left" vertical="center" wrapText="1"/>
    </xf>
    <xf numFmtId="3" fontId="9" fillId="4" borderId="3" xfId="5" applyNumberFormat="1" applyFont="1" applyFill="1" applyBorder="1" applyAlignment="1" applyProtection="1">
      <alignment horizontal="right" vertical="top" wrapText="1"/>
    </xf>
    <xf numFmtId="3" fontId="9" fillId="4" borderId="0" xfId="5" applyNumberFormat="1" applyFont="1" applyFill="1" applyBorder="1" applyAlignment="1" applyProtection="1">
      <alignment horizontal="right" vertical="top" wrapText="1"/>
    </xf>
    <xf numFmtId="3" fontId="10" fillId="4" borderId="3" xfId="5" applyNumberFormat="1" applyFont="1" applyFill="1" applyBorder="1" applyAlignment="1" applyProtection="1">
      <alignment horizontal="right" vertical="top" wrapText="1"/>
    </xf>
    <xf numFmtId="164" fontId="8" fillId="4" borderId="0" xfId="1" quotePrefix="1" applyFont="1" applyFill="1" applyBorder="1" applyAlignment="1" applyProtection="1">
      <alignment horizontal="center" vertical="center" wrapText="1"/>
      <protection locked="0"/>
    </xf>
    <xf numFmtId="0" fontId="7" fillId="4" borderId="0" xfId="3" applyFont="1" applyFill="1" applyBorder="1" applyProtection="1">
      <protection locked="0"/>
    </xf>
    <xf numFmtId="3" fontId="10" fillId="4" borderId="3" xfId="5" applyNumberFormat="1" applyFont="1" applyFill="1" applyBorder="1" applyAlignment="1" applyProtection="1">
      <alignment horizontal="right" vertical="top" wrapText="1"/>
      <protection locked="0"/>
    </xf>
    <xf numFmtId="0" fontId="1" fillId="4" borderId="0" xfId="3" applyFont="1" applyFill="1" applyBorder="1" applyProtection="1">
      <protection locked="0"/>
    </xf>
    <xf numFmtId="0" fontId="11" fillId="4" borderId="4" xfId="0" applyFont="1" applyFill="1" applyBorder="1" applyAlignment="1" applyProtection="1">
      <alignment horizontal="left"/>
    </xf>
    <xf numFmtId="0" fontId="12" fillId="4" borderId="4" xfId="0" applyFont="1" applyFill="1" applyBorder="1" applyAlignment="1" applyProtection="1">
      <alignment horizontal="left" wrapText="1"/>
    </xf>
    <xf numFmtId="16" fontId="12" fillId="4" borderId="4" xfId="6" quotePrefix="1" applyNumberFormat="1" applyFont="1" applyFill="1" applyBorder="1" applyAlignment="1" applyProtection="1">
      <alignment horizontal="left"/>
    </xf>
    <xf numFmtId="16" fontId="12" fillId="4" borderId="0" xfId="6" quotePrefix="1" applyNumberFormat="1" applyFont="1" applyFill="1" applyBorder="1" applyAlignment="1" applyProtection="1">
      <alignment horizontal="left"/>
    </xf>
    <xf numFmtId="165" fontId="13" fillId="4" borderId="4" xfId="1" applyNumberFormat="1" applyFont="1" applyFill="1" applyBorder="1" applyAlignment="1" applyProtection="1">
      <alignment horizontal="left"/>
    </xf>
    <xf numFmtId="9" fontId="13" fillId="4" borderId="0" xfId="2" quotePrefix="1" applyFont="1" applyFill="1" applyBorder="1" applyAlignment="1" applyProtection="1">
      <alignment horizontal="center" vertical="center"/>
    </xf>
    <xf numFmtId="164" fontId="14" fillId="4" borderId="4" xfId="1" applyFont="1" applyFill="1" applyBorder="1" applyAlignment="1" applyProtection="1">
      <alignment horizontal="left"/>
    </xf>
    <xf numFmtId="10" fontId="11" fillId="4" borderId="4" xfId="2" applyNumberFormat="1" applyFont="1" applyFill="1" applyBorder="1" applyProtection="1">
      <protection locked="0"/>
    </xf>
    <xf numFmtId="0" fontId="11" fillId="4" borderId="4" xfId="0" applyFont="1" applyFill="1" applyBorder="1" applyProtection="1">
      <protection locked="0"/>
    </xf>
    <xf numFmtId="164" fontId="11" fillId="4" borderId="4" xfId="1" applyFont="1" applyFill="1" applyBorder="1" applyAlignment="1" applyProtection="1">
      <alignment horizontal="left"/>
    </xf>
    <xf numFmtId="164" fontId="11" fillId="4" borderId="4" xfId="0" applyNumberFormat="1" applyFont="1" applyFill="1" applyBorder="1" applyProtection="1">
      <protection locked="0"/>
    </xf>
    <xf numFmtId="43" fontId="11" fillId="4" borderId="4" xfId="0" applyNumberFormat="1" applyFont="1" applyFill="1" applyBorder="1" applyProtection="1">
      <protection locked="0"/>
    </xf>
    <xf numFmtId="9" fontId="13" fillId="6" borderId="4" xfId="2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Protection="1">
      <protection locked="0"/>
    </xf>
    <xf numFmtId="0" fontId="12" fillId="4" borderId="4" xfId="6" applyFont="1" applyFill="1" applyBorder="1" applyAlignment="1" applyProtection="1">
      <alignment horizontal="left"/>
    </xf>
    <xf numFmtId="0" fontId="12" fillId="4" borderId="0" xfId="6" applyFont="1" applyFill="1" applyBorder="1" applyAlignment="1" applyProtection="1">
      <alignment horizontal="left"/>
    </xf>
    <xf numFmtId="0" fontId="12" fillId="4" borderId="4" xfId="0" applyFont="1" applyFill="1" applyBorder="1" applyAlignment="1" applyProtection="1">
      <alignment horizontal="left" wrapText="1" indent="1"/>
    </xf>
    <xf numFmtId="0" fontId="12" fillId="4" borderId="4" xfId="6" quotePrefix="1" applyFont="1" applyFill="1" applyBorder="1" applyAlignment="1" applyProtection="1">
      <alignment horizontal="left"/>
    </xf>
    <xf numFmtId="0" fontId="12" fillId="4" borderId="0" xfId="6" quotePrefix="1" applyFont="1" applyFill="1" applyBorder="1" applyAlignment="1" applyProtection="1">
      <alignment horizontal="left"/>
    </xf>
    <xf numFmtId="0" fontId="14" fillId="7" borderId="4" xfId="0" applyFont="1" applyFill="1" applyBorder="1" applyAlignment="1" applyProtection="1">
      <alignment horizontal="left"/>
    </xf>
    <xf numFmtId="0" fontId="13" fillId="7" borderId="4" xfId="0" applyFont="1" applyFill="1" applyBorder="1" applyAlignment="1" applyProtection="1">
      <alignment horizontal="left" wrapText="1" indent="2"/>
    </xf>
    <xf numFmtId="0" fontId="13" fillId="7" borderId="4" xfId="6" quotePrefix="1" applyFont="1" applyFill="1" applyBorder="1" applyAlignment="1" applyProtection="1">
      <alignment horizontal="left"/>
    </xf>
    <xf numFmtId="0" fontId="13" fillId="7" borderId="0" xfId="6" quotePrefix="1" applyFont="1" applyFill="1" applyBorder="1" applyAlignment="1" applyProtection="1">
      <alignment horizontal="left"/>
    </xf>
    <xf numFmtId="165" fontId="13" fillId="7" borderId="4" xfId="1" applyNumberFormat="1" applyFont="1" applyFill="1" applyBorder="1" applyAlignment="1" applyProtection="1">
      <alignment horizontal="left"/>
    </xf>
    <xf numFmtId="9" fontId="13" fillId="7" borderId="0" xfId="2" quotePrefix="1" applyFont="1" applyFill="1" applyBorder="1" applyAlignment="1" applyProtection="1">
      <alignment horizontal="center" vertical="center"/>
    </xf>
    <xf numFmtId="164" fontId="14" fillId="7" borderId="4" xfId="1" applyFont="1" applyFill="1" applyBorder="1" applyAlignment="1" applyProtection="1">
      <alignment horizontal="left"/>
    </xf>
    <xf numFmtId="0" fontId="14" fillId="4" borderId="4" xfId="0" applyFont="1" applyFill="1" applyBorder="1" applyProtection="1">
      <protection locked="0"/>
    </xf>
    <xf numFmtId="0" fontId="14" fillId="4" borderId="0" xfId="0" applyFont="1" applyFill="1" applyBorder="1" applyProtection="1">
      <protection locked="0"/>
    </xf>
    <xf numFmtId="0" fontId="14" fillId="4" borderId="4" xfId="0" applyFont="1" applyFill="1" applyBorder="1" applyAlignment="1" applyProtection="1">
      <alignment horizontal="left"/>
    </xf>
    <xf numFmtId="0" fontId="13" fillId="4" borderId="4" xfId="0" applyFont="1" applyFill="1" applyBorder="1" applyAlignment="1" applyProtection="1">
      <alignment horizontal="left" wrapText="1" indent="2"/>
    </xf>
    <xf numFmtId="0" fontId="13" fillId="4" borderId="4" xfId="6" quotePrefix="1" applyFont="1" applyFill="1" applyBorder="1" applyAlignment="1" applyProtection="1">
      <alignment horizontal="left"/>
    </xf>
    <xf numFmtId="0" fontId="13" fillId="4" borderId="0" xfId="6" quotePrefix="1" applyFont="1" applyFill="1" applyBorder="1" applyAlignment="1" applyProtection="1">
      <alignment horizontal="left"/>
    </xf>
    <xf numFmtId="0" fontId="13" fillId="4" borderId="4" xfId="0" applyFont="1" applyFill="1" applyBorder="1" applyAlignment="1" applyProtection="1">
      <alignment horizontal="left" wrapText="1" indent="3"/>
    </xf>
    <xf numFmtId="165" fontId="13" fillId="4" borderId="4" xfId="1" applyNumberFormat="1" applyFont="1" applyFill="1" applyBorder="1" applyProtection="1">
      <protection locked="0"/>
    </xf>
    <xf numFmtId="16" fontId="13" fillId="4" borderId="4" xfId="6" quotePrefix="1" applyNumberFormat="1" applyFont="1" applyFill="1" applyBorder="1" applyAlignment="1" applyProtection="1">
      <alignment horizontal="left"/>
    </xf>
    <xf numFmtId="16" fontId="13" fillId="4" borderId="0" xfId="6" quotePrefix="1" applyNumberFormat="1" applyFont="1" applyFill="1" applyBorder="1" applyAlignment="1" applyProtection="1">
      <alignment horizontal="left"/>
    </xf>
    <xf numFmtId="10" fontId="14" fillId="4" borderId="4" xfId="2" applyNumberFormat="1" applyFont="1" applyFill="1" applyBorder="1" applyProtection="1">
      <protection locked="0"/>
    </xf>
    <xf numFmtId="0" fontId="14" fillId="4" borderId="4" xfId="0" applyFont="1" applyFill="1" applyBorder="1" applyAlignment="1" applyProtection="1">
      <alignment horizontal="left" indent="1"/>
    </xf>
    <xf numFmtId="0" fontId="13" fillId="4" borderId="4" xfId="0" applyFont="1" applyFill="1" applyBorder="1" applyAlignment="1" applyProtection="1">
      <alignment horizontal="left" wrapText="1" indent="5"/>
    </xf>
    <xf numFmtId="16" fontId="15" fillId="4" borderId="4" xfId="6" quotePrefix="1" applyNumberFormat="1" applyFont="1" applyFill="1" applyBorder="1" applyAlignment="1" applyProtection="1">
      <alignment horizontal="left" indent="1"/>
    </xf>
    <xf numFmtId="16" fontId="15" fillId="4" borderId="0" xfId="6" quotePrefix="1" applyNumberFormat="1" applyFont="1" applyFill="1" applyBorder="1" applyAlignment="1" applyProtection="1">
      <alignment horizontal="left" indent="1"/>
    </xf>
    <xf numFmtId="164" fontId="16" fillId="4" borderId="4" xfId="1" applyFont="1" applyFill="1" applyBorder="1" applyAlignment="1" applyProtection="1">
      <alignment horizontal="left"/>
    </xf>
    <xf numFmtId="164" fontId="16" fillId="8" borderId="4" xfId="1" applyFont="1" applyFill="1" applyBorder="1" applyAlignment="1" applyProtection="1">
      <alignment horizontal="left"/>
      <protection locked="0"/>
    </xf>
    <xf numFmtId="16" fontId="17" fillId="4" borderId="4" xfId="6" quotePrefix="1" applyNumberFormat="1" applyFont="1" applyFill="1" applyBorder="1" applyAlignment="1" applyProtection="1">
      <alignment horizontal="left" indent="1"/>
    </xf>
    <xf numFmtId="16" fontId="17" fillId="4" borderId="0" xfId="6" quotePrefix="1" applyNumberFormat="1" applyFont="1" applyFill="1" applyBorder="1" applyAlignment="1" applyProtection="1">
      <alignment horizontal="left" indent="1"/>
    </xf>
    <xf numFmtId="165" fontId="17" fillId="4" borderId="4" xfId="1" applyNumberFormat="1" applyFont="1" applyFill="1" applyBorder="1" applyAlignment="1" applyProtection="1">
      <alignment horizontal="left"/>
    </xf>
    <xf numFmtId="9" fontId="17" fillId="4" borderId="0" xfId="2" quotePrefix="1" applyFont="1" applyFill="1" applyBorder="1" applyAlignment="1" applyProtection="1">
      <alignment horizontal="center" vertical="center"/>
    </xf>
    <xf numFmtId="0" fontId="13" fillId="4" borderId="4" xfId="6" applyFont="1" applyFill="1" applyBorder="1" applyAlignment="1" applyProtection="1">
      <alignment horizontal="left"/>
    </xf>
    <xf numFmtId="0" fontId="13" fillId="4" borderId="0" xfId="6" applyFont="1" applyFill="1" applyBorder="1" applyAlignment="1" applyProtection="1">
      <alignment horizontal="left"/>
    </xf>
    <xf numFmtId="0" fontId="13" fillId="4" borderId="4" xfId="0" applyFont="1" applyFill="1" applyBorder="1" applyAlignment="1" applyProtection="1">
      <alignment horizontal="left" wrapText="1" indent="7"/>
    </xf>
    <xf numFmtId="0" fontId="13" fillId="4" borderId="4" xfId="6" quotePrefix="1" applyFont="1" applyFill="1" applyBorder="1" applyAlignment="1" applyProtection="1">
      <alignment horizontal="left" indent="1"/>
    </xf>
    <xf numFmtId="0" fontId="13" fillId="4" borderId="0" xfId="6" quotePrefix="1" applyFont="1" applyFill="1" applyBorder="1" applyAlignment="1" applyProtection="1">
      <alignment horizontal="left" indent="1"/>
    </xf>
    <xf numFmtId="0" fontId="17" fillId="4" borderId="4" xfId="6" quotePrefix="1" applyFont="1" applyFill="1" applyBorder="1" applyAlignment="1" applyProtection="1">
      <alignment horizontal="left" indent="2"/>
    </xf>
    <xf numFmtId="0" fontId="17" fillId="4" borderId="0" xfId="6" quotePrefix="1" applyFont="1" applyFill="1" applyBorder="1" applyAlignment="1" applyProtection="1">
      <alignment horizontal="left" indent="2"/>
    </xf>
    <xf numFmtId="0" fontId="14" fillId="4" borderId="4" xfId="0" applyFont="1" applyFill="1" applyBorder="1" applyAlignment="1" applyProtection="1">
      <alignment horizontal="left" indent="2"/>
      <protection locked="0"/>
    </xf>
    <xf numFmtId="0" fontId="14" fillId="4" borderId="0" xfId="0" applyFont="1" applyFill="1" applyBorder="1" applyAlignment="1" applyProtection="1">
      <alignment horizontal="left" indent="2"/>
      <protection locked="0"/>
    </xf>
    <xf numFmtId="0" fontId="17" fillId="4" borderId="4" xfId="6" quotePrefix="1" applyFont="1" applyFill="1" applyBorder="1" applyAlignment="1" applyProtection="1">
      <alignment horizontal="left" indent="1"/>
    </xf>
    <xf numFmtId="0" fontId="17" fillId="4" borderId="0" xfId="6" quotePrefix="1" applyFont="1" applyFill="1" applyBorder="1" applyAlignment="1" applyProtection="1">
      <alignment horizontal="left" indent="1"/>
    </xf>
    <xf numFmtId="164" fontId="18" fillId="9" borderId="4" xfId="1" applyFont="1" applyFill="1" applyBorder="1" applyAlignment="1" applyProtection="1">
      <alignment horizontal="left"/>
      <protection locked="0"/>
    </xf>
    <xf numFmtId="3" fontId="13" fillId="4" borderId="4" xfId="0" applyNumberFormat="1" applyFont="1" applyFill="1" applyBorder="1" applyAlignment="1" applyProtection="1">
      <alignment horizontal="left" wrapText="1" indent="3"/>
    </xf>
    <xf numFmtId="3" fontId="13" fillId="4" borderId="4" xfId="0" applyNumberFormat="1" applyFont="1" applyFill="1" applyBorder="1" applyAlignment="1" applyProtection="1">
      <alignment horizontal="left" wrapText="1" indent="5"/>
    </xf>
    <xf numFmtId="0" fontId="13" fillId="4" borderId="4" xfId="6" applyFont="1" applyFill="1" applyBorder="1" applyAlignment="1" applyProtection="1">
      <alignment horizontal="left" wrapText="1" indent="5"/>
    </xf>
    <xf numFmtId="14" fontId="17" fillId="4" borderId="4" xfId="6" quotePrefix="1" applyNumberFormat="1" applyFont="1" applyFill="1" applyBorder="1" applyAlignment="1" applyProtection="1">
      <alignment horizontal="left" indent="1"/>
    </xf>
    <xf numFmtId="14" fontId="17" fillId="4" borderId="0" xfId="6" quotePrefix="1" applyNumberFormat="1" applyFont="1" applyFill="1" applyBorder="1" applyAlignment="1" applyProtection="1">
      <alignment horizontal="left" indent="1"/>
    </xf>
    <xf numFmtId="16" fontId="13" fillId="4" borderId="4" xfId="6" quotePrefix="1" applyNumberFormat="1" applyFont="1" applyFill="1" applyBorder="1" applyAlignment="1" applyProtection="1">
      <alignment horizontal="left" indent="1"/>
    </xf>
    <xf numFmtId="16" fontId="13" fillId="4" borderId="0" xfId="6" quotePrefix="1" applyNumberFormat="1" applyFont="1" applyFill="1" applyBorder="1" applyAlignment="1" applyProtection="1">
      <alignment horizontal="left" indent="1"/>
    </xf>
    <xf numFmtId="16" fontId="17" fillId="4" borderId="4" xfId="6" quotePrefix="1" applyNumberFormat="1" applyFont="1" applyFill="1" applyBorder="1" applyAlignment="1" applyProtection="1">
      <alignment horizontal="left" indent="2"/>
    </xf>
    <xf numFmtId="16" fontId="17" fillId="4" borderId="0" xfId="6" quotePrefix="1" applyNumberFormat="1" applyFont="1" applyFill="1" applyBorder="1" applyAlignment="1" applyProtection="1">
      <alignment horizontal="left" indent="2"/>
    </xf>
    <xf numFmtId="3" fontId="13" fillId="4" borderId="4" xfId="0" applyNumberFormat="1" applyFont="1" applyFill="1" applyBorder="1" applyAlignment="1" applyProtection="1">
      <alignment horizontal="left" wrapText="1" indent="2"/>
    </xf>
    <xf numFmtId="164" fontId="14" fillId="4" borderId="4" xfId="1" applyFont="1" applyFill="1" applyBorder="1" applyProtection="1">
      <protection locked="0"/>
    </xf>
    <xf numFmtId="0" fontId="13" fillId="4" borderId="4" xfId="0" applyFont="1" applyFill="1" applyBorder="1" applyAlignment="1" applyProtection="1">
      <alignment horizontal="left" wrapText="1" indent="6"/>
    </xf>
    <xf numFmtId="10" fontId="11" fillId="8" borderId="4" xfId="2" applyNumberFormat="1" applyFont="1" applyFill="1" applyBorder="1" applyProtection="1">
      <protection locked="0"/>
    </xf>
    <xf numFmtId="0" fontId="14" fillId="8" borderId="4" xfId="0" applyFont="1" applyFill="1" applyBorder="1" applyProtection="1">
      <protection locked="0"/>
    </xf>
    <xf numFmtId="0" fontId="14" fillId="8" borderId="0" xfId="0" applyFont="1" applyFill="1" applyBorder="1" applyProtection="1">
      <protection locked="0"/>
    </xf>
    <xf numFmtId="16" fontId="13" fillId="4" borderId="4" xfId="6" applyNumberFormat="1" applyFont="1" applyFill="1" applyBorder="1" applyAlignment="1" applyProtection="1">
      <alignment horizontal="left"/>
    </xf>
    <xf numFmtId="16" fontId="13" fillId="4" borderId="0" xfId="6" applyNumberFormat="1" applyFont="1" applyFill="1" applyBorder="1" applyAlignment="1" applyProtection="1">
      <alignment horizontal="left"/>
    </xf>
    <xf numFmtId="16" fontId="17" fillId="4" borderId="4" xfId="6" applyNumberFormat="1" applyFont="1" applyFill="1" applyBorder="1" applyAlignment="1" applyProtection="1">
      <alignment horizontal="left" indent="1"/>
    </xf>
    <xf numFmtId="16" fontId="17" fillId="4" borderId="0" xfId="6" applyNumberFormat="1" applyFont="1" applyFill="1" applyBorder="1" applyAlignment="1" applyProtection="1">
      <alignment horizontal="left" indent="1"/>
    </xf>
    <xf numFmtId="0" fontId="14" fillId="4" borderId="4" xfId="0" applyFont="1" applyFill="1" applyBorder="1" applyAlignment="1" applyProtection="1">
      <alignment horizontal="left" indent="1"/>
      <protection locked="0"/>
    </xf>
    <xf numFmtId="0" fontId="14" fillId="4" borderId="0" xfId="0" applyFont="1" applyFill="1" applyBorder="1" applyAlignment="1" applyProtection="1">
      <alignment horizontal="left" indent="1"/>
      <protection locked="0"/>
    </xf>
    <xf numFmtId="0" fontId="17" fillId="4" borderId="4" xfId="6" applyFont="1" applyFill="1" applyBorder="1" applyAlignment="1" applyProtection="1">
      <alignment horizontal="left" indent="1"/>
    </xf>
    <xf numFmtId="0" fontId="17" fillId="4" borderId="0" xfId="6" applyFont="1" applyFill="1" applyBorder="1" applyAlignment="1" applyProtection="1">
      <alignment horizontal="left" indent="1"/>
    </xf>
    <xf numFmtId="0" fontId="14" fillId="4" borderId="4" xfId="0" applyFont="1" applyFill="1" applyBorder="1" applyAlignment="1" applyProtection="1">
      <alignment horizontal="left" indent="3"/>
      <protection locked="0"/>
    </xf>
    <xf numFmtId="0" fontId="14" fillId="4" borderId="0" xfId="0" applyFont="1" applyFill="1" applyBorder="1" applyAlignment="1" applyProtection="1">
      <alignment horizontal="left" indent="3"/>
      <protection locked="0"/>
    </xf>
    <xf numFmtId="0" fontId="14" fillId="8" borderId="4" xfId="0" applyFont="1" applyFill="1" applyBorder="1" applyAlignment="1" applyProtection="1">
      <alignment horizontal="left" indent="1"/>
      <protection locked="0"/>
    </xf>
    <xf numFmtId="0" fontId="14" fillId="8" borderId="0" xfId="0" applyFont="1" applyFill="1" applyBorder="1" applyAlignment="1" applyProtection="1">
      <alignment horizontal="left" indent="1"/>
      <protection locked="0"/>
    </xf>
    <xf numFmtId="3" fontId="12" fillId="4" borderId="4" xfId="0" applyNumberFormat="1" applyFont="1" applyFill="1" applyBorder="1" applyAlignment="1" applyProtection="1">
      <alignment horizontal="left" wrapText="1" indent="1"/>
    </xf>
    <xf numFmtId="165" fontId="12" fillId="4" borderId="4" xfId="1" applyNumberFormat="1" applyFont="1" applyFill="1" applyBorder="1" applyProtection="1">
      <protection locked="0"/>
    </xf>
    <xf numFmtId="0" fontId="15" fillId="4" borderId="4" xfId="6" applyFont="1" applyFill="1" applyBorder="1" applyAlignment="1" applyProtection="1">
      <alignment horizontal="left" indent="1"/>
    </xf>
    <xf numFmtId="0" fontId="15" fillId="4" borderId="0" xfId="6" applyFont="1" applyFill="1" applyBorder="1" applyAlignment="1" applyProtection="1">
      <alignment horizontal="left" indent="1"/>
    </xf>
    <xf numFmtId="0" fontId="14" fillId="4" borderId="4" xfId="0" applyFont="1" applyFill="1" applyBorder="1" applyAlignment="1" applyProtection="1">
      <alignment horizontal="left" indent="2"/>
    </xf>
    <xf numFmtId="165" fontId="13" fillId="8" borderId="4" xfId="1" applyNumberFormat="1" applyFont="1" applyFill="1" applyBorder="1" applyProtection="1">
      <protection locked="0"/>
    </xf>
    <xf numFmtId="0" fontId="13" fillId="0" borderId="4" xfId="0" applyFont="1" applyFill="1" applyBorder="1" applyAlignment="1" applyProtection="1">
      <alignment horizontal="left" wrapText="1" indent="5"/>
    </xf>
    <xf numFmtId="0" fontId="13" fillId="4" borderId="4" xfId="0" applyFont="1" applyFill="1" applyBorder="1" applyAlignment="1" applyProtection="1">
      <alignment horizontal="left" vertical="center" wrapText="1" indent="5"/>
    </xf>
    <xf numFmtId="165" fontId="13" fillId="4" borderId="5" xfId="1" applyNumberFormat="1" applyFont="1" applyFill="1" applyBorder="1" applyAlignment="1" applyProtection="1">
      <alignment horizontal="left"/>
    </xf>
    <xf numFmtId="164" fontId="14" fillId="4" borderId="5" xfId="1" applyFont="1" applyFill="1" applyBorder="1" applyAlignment="1" applyProtection="1">
      <alignment horizontal="left"/>
    </xf>
    <xf numFmtId="10" fontId="11" fillId="8" borderId="0" xfId="2" applyNumberFormat="1" applyFont="1" applyFill="1" applyBorder="1" applyProtection="1">
      <protection locked="0"/>
    </xf>
    <xf numFmtId="164" fontId="16" fillId="4" borderId="5" xfId="1" applyFont="1" applyFill="1" applyBorder="1" applyAlignment="1" applyProtection="1">
      <alignment horizontal="left"/>
    </xf>
    <xf numFmtId="164" fontId="16" fillId="8" borderId="5" xfId="1" applyFont="1" applyFill="1" applyBorder="1" applyAlignment="1" applyProtection="1">
      <alignment horizontal="left"/>
      <protection locked="0"/>
    </xf>
    <xf numFmtId="164" fontId="11" fillId="4" borderId="0" xfId="0" applyNumberFormat="1" applyFont="1" applyFill="1" applyBorder="1" applyProtection="1">
      <protection locked="0"/>
    </xf>
    <xf numFmtId="43" fontId="11" fillId="4" borderId="0" xfId="0" applyNumberFormat="1" applyFont="1" applyFill="1" applyBorder="1" applyProtection="1">
      <protection locked="0"/>
    </xf>
    <xf numFmtId="0" fontId="13" fillId="8" borderId="0" xfId="0" applyFont="1" applyFill="1" applyBorder="1" applyProtection="1">
      <protection locked="0"/>
    </xf>
    <xf numFmtId="3" fontId="19" fillId="4" borderId="0" xfId="6" applyNumberFormat="1" applyFont="1" applyFill="1" applyBorder="1" applyAlignment="1" applyProtection="1">
      <alignment horizontal="left"/>
    </xf>
    <xf numFmtId="0" fontId="13" fillId="0" borderId="0" xfId="6" applyFont="1" applyFill="1" applyBorder="1" applyAlignment="1" applyProtection="1">
      <alignment wrapText="1"/>
    </xf>
    <xf numFmtId="0" fontId="13" fillId="4" borderId="0" xfId="6" applyFont="1" applyFill="1" applyBorder="1" applyAlignment="1" applyProtection="1">
      <alignment horizontal="left" vertical="center"/>
    </xf>
    <xf numFmtId="164" fontId="13" fillId="4" borderId="0" xfId="1" applyFont="1" applyFill="1" applyBorder="1" applyAlignment="1" applyProtection="1">
      <alignment horizontal="left"/>
    </xf>
    <xf numFmtId="164" fontId="19" fillId="4" borderId="0" xfId="1" applyFont="1" applyFill="1" applyBorder="1" applyAlignment="1" applyProtection="1">
      <alignment horizontal="left"/>
    </xf>
    <xf numFmtId="0" fontId="19" fillId="4" borderId="0" xfId="0" applyFont="1" applyFill="1" applyBorder="1" applyProtection="1">
      <protection locked="0"/>
    </xf>
    <xf numFmtId="164" fontId="19" fillId="4" borderId="0" xfId="1" applyFont="1" applyFill="1" applyBorder="1" applyAlignment="1" applyProtection="1">
      <alignment horizontal="left"/>
      <protection locked="0"/>
    </xf>
    <xf numFmtId="164" fontId="20" fillId="4" borderId="0" xfId="0" applyNumberFormat="1" applyFont="1" applyFill="1" applyBorder="1" applyProtection="1">
      <protection locked="0"/>
    </xf>
    <xf numFmtId="43" fontId="20" fillId="4" borderId="0" xfId="0" applyNumberFormat="1" applyFont="1" applyFill="1" applyBorder="1" applyProtection="1">
      <protection locked="0"/>
    </xf>
    <xf numFmtId="0" fontId="13" fillId="4" borderId="0" xfId="0" applyFont="1" applyFill="1" applyBorder="1" applyProtection="1">
      <protection locked="0"/>
    </xf>
    <xf numFmtId="0" fontId="13" fillId="4" borderId="0" xfId="6" applyFont="1" applyFill="1" applyBorder="1" applyAlignment="1" applyProtection="1">
      <alignment wrapText="1"/>
    </xf>
    <xf numFmtId="165" fontId="17" fillId="4" borderId="4" xfId="1" applyNumberFormat="1" applyFont="1" applyFill="1" applyBorder="1" applyProtection="1">
      <protection locked="0"/>
    </xf>
    <xf numFmtId="0" fontId="23" fillId="4" borderId="4" xfId="0" applyFont="1" applyFill="1" applyBorder="1" applyAlignment="1" applyProtection="1">
      <alignment horizontal="left" wrapText="1" indent="2"/>
    </xf>
    <xf numFmtId="165" fontId="17" fillId="4" borderId="4" xfId="1" applyNumberFormat="1" applyFont="1" applyFill="1" applyBorder="1" applyAlignment="1" applyProtection="1">
      <alignment horizontal="left" indent="2"/>
      <protection locked="0"/>
    </xf>
    <xf numFmtId="10" fontId="24" fillId="4" borderId="4" xfId="2" applyNumberFormat="1" applyFont="1" applyFill="1" applyBorder="1" applyProtection="1">
      <protection locked="0"/>
    </xf>
    <xf numFmtId="164" fontId="24" fillId="4" borderId="4" xfId="0" applyNumberFormat="1" applyFont="1" applyFill="1" applyBorder="1" applyProtection="1">
      <protection locked="0"/>
    </xf>
    <xf numFmtId="43" fontId="24" fillId="4" borderId="4" xfId="0" applyNumberFormat="1" applyFont="1" applyFill="1" applyBorder="1" applyProtection="1">
      <protection locked="0"/>
    </xf>
    <xf numFmtId="0" fontId="23" fillId="4" borderId="4" xfId="6" quotePrefix="1" applyFont="1" applyFill="1" applyBorder="1" applyAlignment="1" applyProtection="1">
      <alignment horizontal="left"/>
    </xf>
    <xf numFmtId="0" fontId="23" fillId="4" borderId="0" xfId="6" quotePrefix="1" applyFont="1" applyFill="1" applyBorder="1" applyAlignment="1" applyProtection="1">
      <alignment horizontal="left"/>
    </xf>
    <xf numFmtId="165" fontId="23" fillId="4" borderId="4" xfId="1" applyNumberFormat="1" applyFont="1" applyFill="1" applyBorder="1" applyAlignment="1" applyProtection="1">
      <alignment horizontal="left"/>
    </xf>
    <xf numFmtId="9" fontId="23" fillId="4" borderId="0" xfId="2" quotePrefix="1" applyFont="1" applyFill="1" applyBorder="1" applyAlignment="1" applyProtection="1">
      <alignment horizontal="center" vertical="center"/>
    </xf>
    <xf numFmtId="164" fontId="24" fillId="4" borderId="4" xfId="1" applyFont="1" applyFill="1" applyBorder="1" applyAlignment="1" applyProtection="1">
      <alignment horizontal="left"/>
    </xf>
    <xf numFmtId="0" fontId="24" fillId="4" borderId="4" xfId="0" applyFont="1" applyFill="1" applyBorder="1" applyProtection="1">
      <protection locked="0"/>
    </xf>
    <xf numFmtId="9" fontId="23" fillId="6" borderId="4" xfId="2" applyFont="1" applyFill="1" applyBorder="1" applyAlignment="1" applyProtection="1">
      <alignment horizontal="center"/>
      <protection locked="0"/>
    </xf>
    <xf numFmtId="0" fontId="23" fillId="7" borderId="4" xfId="0" applyFont="1" applyFill="1" applyBorder="1" applyAlignment="1" applyProtection="1">
      <alignment horizontal="left" wrapText="1" indent="2"/>
    </xf>
    <xf numFmtId="0" fontId="23" fillId="7" borderId="4" xfId="6" applyFont="1" applyFill="1" applyBorder="1" applyAlignment="1" applyProtection="1">
      <alignment horizontal="left"/>
    </xf>
    <xf numFmtId="0" fontId="23" fillId="7" borderId="0" xfId="6" applyFont="1" applyFill="1" applyBorder="1" applyAlignment="1" applyProtection="1">
      <alignment horizontal="left"/>
    </xf>
    <xf numFmtId="165" fontId="23" fillId="7" borderId="4" xfId="1" applyNumberFormat="1" applyFont="1" applyFill="1" applyBorder="1" applyAlignment="1" applyProtection="1">
      <alignment horizontal="left"/>
    </xf>
    <xf numFmtId="9" fontId="23" fillId="7" borderId="0" xfId="2" quotePrefix="1" applyFont="1" applyFill="1" applyBorder="1" applyAlignment="1" applyProtection="1">
      <alignment horizontal="center" vertical="center"/>
    </xf>
    <xf numFmtId="164" fontId="24" fillId="7" borderId="4" xfId="1" applyFont="1" applyFill="1" applyBorder="1" applyAlignment="1" applyProtection="1">
      <alignment horizontal="left"/>
    </xf>
    <xf numFmtId="165" fontId="13" fillId="6" borderId="4" xfId="1" applyNumberFormat="1" applyFont="1" applyFill="1" applyBorder="1" applyProtection="1">
      <protection locked="0"/>
    </xf>
    <xf numFmtId="0" fontId="17" fillId="6" borderId="4" xfId="6" applyFont="1" applyFill="1" applyBorder="1" applyAlignment="1" applyProtection="1">
      <alignment horizontal="left" indent="1"/>
    </xf>
    <xf numFmtId="9" fontId="23" fillId="7" borderId="4" xfId="2" applyFont="1" applyFill="1" applyBorder="1" applyAlignment="1" applyProtection="1">
      <alignment horizontal="center"/>
      <protection locked="0"/>
    </xf>
    <xf numFmtId="0" fontId="3" fillId="2" borderId="0" xfId="3" applyFont="1" applyFill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left" wrapText="1"/>
    </xf>
    <xf numFmtId="0" fontId="5" fillId="5" borderId="0" xfId="0" applyFont="1" applyFill="1" applyBorder="1" applyAlignment="1" applyProtection="1">
      <alignment horizontal="left" wrapText="1"/>
      <protection locked="0"/>
    </xf>
    <xf numFmtId="0" fontId="7" fillId="4" borderId="0" xfId="3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center" vertical="center" wrapText="1"/>
      <protection locked="0"/>
    </xf>
  </cellXfs>
  <cellStyles count="10">
    <cellStyle name="Comma" xfId="1" builtinId="3"/>
    <cellStyle name="Comma 2" xfId="7"/>
    <cellStyle name="Normal" xfId="0" builtinId="0"/>
    <cellStyle name="Normal_anexa 12 iunie-23.10.06" xfId="5"/>
    <cellStyle name="Normal_mach03" xfId="4"/>
    <cellStyle name="Normal_mach31" xfId="3"/>
    <cellStyle name="Normal_Machete buget 99" xfId="6"/>
    <cellStyle name="Percent" xfId="2" builtinId="5"/>
    <cellStyle name="Percent 2" xfId="8"/>
    <cellStyle name="Virgulă_BUGET 2004 PE TRIMESTRE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01250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131/01  </a:t>
          </a:r>
        </a:p>
      </xdr:txBody>
    </xdr:sp>
    <xdr:clientData/>
  </xdr:twoCellAnchor>
  <xdr:twoCellAnchor>
    <xdr:from>
      <xdr:col>10</xdr:col>
      <xdr:colOff>0</xdr:colOff>
      <xdr:row>163</xdr:row>
      <xdr:rowOff>0</xdr:rowOff>
    </xdr:from>
    <xdr:to>
      <xdr:col>10</xdr:col>
      <xdr:colOff>0</xdr:colOff>
      <xdr:row>163</xdr:row>
      <xdr:rowOff>0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10125075" y="329279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101250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131/01  </a:t>
          </a:r>
        </a:p>
      </xdr:txBody>
    </xdr:sp>
    <xdr:clientData/>
  </xdr:twoCellAnchor>
  <xdr:twoCellAnchor>
    <xdr:from>
      <xdr:col>17</xdr:col>
      <xdr:colOff>0</xdr:colOff>
      <xdr:row>163</xdr:row>
      <xdr:rowOff>0</xdr:rowOff>
    </xdr:from>
    <xdr:to>
      <xdr:col>17</xdr:col>
      <xdr:colOff>0</xdr:colOff>
      <xdr:row>163</xdr:row>
      <xdr:rowOff>0</xdr:rowOff>
    </xdr:to>
    <xdr:sp macro="" textlink="">
      <xdr:nvSpPr>
        <xdr:cNvPr id="5" name="AutoShape 11"/>
        <xdr:cNvSpPr>
          <a:spLocks/>
        </xdr:cNvSpPr>
      </xdr:nvSpPr>
      <xdr:spPr bwMode="auto">
        <a:xfrm>
          <a:off x="10125075" y="329279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163</xdr:row>
      <xdr:rowOff>0</xdr:rowOff>
    </xdr:from>
    <xdr:to>
      <xdr:col>17</xdr:col>
      <xdr:colOff>0</xdr:colOff>
      <xdr:row>163</xdr:row>
      <xdr:rowOff>0</xdr:rowOff>
    </xdr:to>
    <xdr:sp macro="" textlink="">
      <xdr:nvSpPr>
        <xdr:cNvPr id="6" name="AutoShape 14"/>
        <xdr:cNvSpPr>
          <a:spLocks/>
        </xdr:cNvSpPr>
      </xdr:nvSpPr>
      <xdr:spPr bwMode="auto">
        <a:xfrm>
          <a:off x="10125075" y="329279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7" name="Text Box 44"/>
        <xdr:cNvSpPr txBox="1">
          <a:spLocks noChangeArrowheads="1"/>
        </xdr:cNvSpPr>
      </xdr:nvSpPr>
      <xdr:spPr bwMode="auto">
        <a:xfrm>
          <a:off x="101250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131/01  </a:t>
          </a:r>
        </a:p>
      </xdr:txBody>
    </xdr:sp>
    <xdr:clientData/>
  </xdr:twoCellAnchor>
  <xdr:twoCellAnchor>
    <xdr:from>
      <xdr:col>17</xdr:col>
      <xdr:colOff>0</xdr:colOff>
      <xdr:row>163</xdr:row>
      <xdr:rowOff>0</xdr:rowOff>
    </xdr:from>
    <xdr:to>
      <xdr:col>17</xdr:col>
      <xdr:colOff>0</xdr:colOff>
      <xdr:row>163</xdr:row>
      <xdr:rowOff>0</xdr:rowOff>
    </xdr:to>
    <xdr:sp macro="" textlink="">
      <xdr:nvSpPr>
        <xdr:cNvPr id="8" name="AutoShape 45"/>
        <xdr:cNvSpPr>
          <a:spLocks/>
        </xdr:cNvSpPr>
      </xdr:nvSpPr>
      <xdr:spPr bwMode="auto">
        <a:xfrm>
          <a:off x="10125075" y="329279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9" name="Text Box 46"/>
        <xdr:cNvSpPr txBox="1">
          <a:spLocks noChangeArrowheads="1"/>
        </xdr:cNvSpPr>
      </xdr:nvSpPr>
      <xdr:spPr bwMode="auto">
        <a:xfrm>
          <a:off x="101250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131/01  </a:t>
          </a:r>
        </a:p>
      </xdr:txBody>
    </xdr:sp>
    <xdr:clientData/>
  </xdr:twoCellAnchor>
  <xdr:twoCellAnchor>
    <xdr:from>
      <xdr:col>17</xdr:col>
      <xdr:colOff>0</xdr:colOff>
      <xdr:row>163</xdr:row>
      <xdr:rowOff>0</xdr:rowOff>
    </xdr:from>
    <xdr:to>
      <xdr:col>17</xdr:col>
      <xdr:colOff>0</xdr:colOff>
      <xdr:row>163</xdr:row>
      <xdr:rowOff>0</xdr:rowOff>
    </xdr:to>
    <xdr:sp macro="" textlink="">
      <xdr:nvSpPr>
        <xdr:cNvPr id="10" name="AutoShape 47"/>
        <xdr:cNvSpPr>
          <a:spLocks/>
        </xdr:cNvSpPr>
      </xdr:nvSpPr>
      <xdr:spPr bwMode="auto">
        <a:xfrm>
          <a:off x="10125075" y="329279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11" name="Text Box 48"/>
        <xdr:cNvSpPr txBox="1">
          <a:spLocks noChangeArrowheads="1"/>
        </xdr:cNvSpPr>
      </xdr:nvSpPr>
      <xdr:spPr bwMode="auto">
        <a:xfrm>
          <a:off x="101250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131/01  </a:t>
          </a:r>
        </a:p>
      </xdr:txBody>
    </xdr:sp>
    <xdr:clientData/>
  </xdr:twoCellAnchor>
  <xdr:twoCellAnchor>
    <xdr:from>
      <xdr:col>17</xdr:col>
      <xdr:colOff>0</xdr:colOff>
      <xdr:row>163</xdr:row>
      <xdr:rowOff>0</xdr:rowOff>
    </xdr:from>
    <xdr:to>
      <xdr:col>17</xdr:col>
      <xdr:colOff>0</xdr:colOff>
      <xdr:row>163</xdr:row>
      <xdr:rowOff>0</xdr:rowOff>
    </xdr:to>
    <xdr:sp macro="" textlink="">
      <xdr:nvSpPr>
        <xdr:cNvPr id="12" name="AutoShape 49"/>
        <xdr:cNvSpPr>
          <a:spLocks/>
        </xdr:cNvSpPr>
      </xdr:nvSpPr>
      <xdr:spPr bwMode="auto">
        <a:xfrm>
          <a:off x="10125075" y="329279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13" name="Text Box 50"/>
        <xdr:cNvSpPr txBox="1">
          <a:spLocks noChangeArrowheads="1"/>
        </xdr:cNvSpPr>
      </xdr:nvSpPr>
      <xdr:spPr bwMode="auto">
        <a:xfrm>
          <a:off x="101250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131/01  </a:t>
          </a:r>
        </a:p>
      </xdr:txBody>
    </xdr:sp>
    <xdr:clientData/>
  </xdr:twoCellAnchor>
  <xdr:twoCellAnchor>
    <xdr:from>
      <xdr:col>17</xdr:col>
      <xdr:colOff>0</xdr:colOff>
      <xdr:row>163</xdr:row>
      <xdr:rowOff>0</xdr:rowOff>
    </xdr:from>
    <xdr:to>
      <xdr:col>17</xdr:col>
      <xdr:colOff>0</xdr:colOff>
      <xdr:row>163</xdr:row>
      <xdr:rowOff>0</xdr:rowOff>
    </xdr:to>
    <xdr:sp macro="" textlink="">
      <xdr:nvSpPr>
        <xdr:cNvPr id="14" name="AutoShape 51"/>
        <xdr:cNvSpPr>
          <a:spLocks/>
        </xdr:cNvSpPr>
      </xdr:nvSpPr>
      <xdr:spPr bwMode="auto">
        <a:xfrm>
          <a:off x="10125075" y="329279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15" name="Text Box 53"/>
        <xdr:cNvSpPr txBox="1">
          <a:spLocks noChangeArrowheads="1"/>
        </xdr:cNvSpPr>
      </xdr:nvSpPr>
      <xdr:spPr bwMode="auto">
        <a:xfrm>
          <a:off x="101250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131/01  </a:t>
          </a:r>
        </a:p>
      </xdr:txBody>
    </xdr:sp>
    <xdr:clientData/>
  </xdr:twoCellAnchor>
  <xdr:twoCellAnchor>
    <xdr:from>
      <xdr:col>17</xdr:col>
      <xdr:colOff>0</xdr:colOff>
      <xdr:row>163</xdr:row>
      <xdr:rowOff>0</xdr:rowOff>
    </xdr:from>
    <xdr:to>
      <xdr:col>17</xdr:col>
      <xdr:colOff>0</xdr:colOff>
      <xdr:row>163</xdr:row>
      <xdr:rowOff>0</xdr:rowOff>
    </xdr:to>
    <xdr:sp macro="" textlink="">
      <xdr:nvSpPr>
        <xdr:cNvPr id="16" name="AutoShape 54"/>
        <xdr:cNvSpPr>
          <a:spLocks/>
        </xdr:cNvSpPr>
      </xdr:nvSpPr>
      <xdr:spPr bwMode="auto">
        <a:xfrm>
          <a:off x="10125075" y="329279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17" name="Text Box 55"/>
        <xdr:cNvSpPr txBox="1">
          <a:spLocks noChangeArrowheads="1"/>
        </xdr:cNvSpPr>
      </xdr:nvSpPr>
      <xdr:spPr bwMode="auto">
        <a:xfrm>
          <a:off x="101250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131/01  </a:t>
          </a:r>
        </a:p>
      </xdr:txBody>
    </xdr:sp>
    <xdr:clientData/>
  </xdr:twoCellAnchor>
  <xdr:twoCellAnchor>
    <xdr:from>
      <xdr:col>17</xdr:col>
      <xdr:colOff>0</xdr:colOff>
      <xdr:row>163</xdr:row>
      <xdr:rowOff>0</xdr:rowOff>
    </xdr:from>
    <xdr:to>
      <xdr:col>17</xdr:col>
      <xdr:colOff>0</xdr:colOff>
      <xdr:row>163</xdr:row>
      <xdr:rowOff>0</xdr:rowOff>
    </xdr:to>
    <xdr:sp macro="" textlink="">
      <xdr:nvSpPr>
        <xdr:cNvPr id="18" name="AutoShape 56"/>
        <xdr:cNvSpPr>
          <a:spLocks/>
        </xdr:cNvSpPr>
      </xdr:nvSpPr>
      <xdr:spPr bwMode="auto">
        <a:xfrm>
          <a:off x="10125075" y="329279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101250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   131/01  </a:t>
          </a:r>
        </a:p>
      </xdr:txBody>
    </xdr:sp>
    <xdr:clientData/>
  </xdr:twoCellAnchor>
  <xdr:twoCellAnchor>
    <xdr:from>
      <xdr:col>10</xdr:col>
      <xdr:colOff>0</xdr:colOff>
      <xdr:row>163</xdr:row>
      <xdr:rowOff>0</xdr:rowOff>
    </xdr:from>
    <xdr:to>
      <xdr:col>10</xdr:col>
      <xdr:colOff>0</xdr:colOff>
      <xdr:row>163</xdr:row>
      <xdr:rowOff>0</xdr:rowOff>
    </xdr:to>
    <xdr:sp macro="" textlink="">
      <xdr:nvSpPr>
        <xdr:cNvPr id="20" name="AutoShape 3"/>
        <xdr:cNvSpPr>
          <a:spLocks/>
        </xdr:cNvSpPr>
      </xdr:nvSpPr>
      <xdr:spPr bwMode="auto">
        <a:xfrm>
          <a:off x="10125075" y="329279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d_office_nr1\d1\Prezentari%20municipalitati\desktop%20vechi\municipalitati\Tg.Mures\Credit%20analysis%20model%20TgMures%203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k%20birnbaum/Desktop/BaiaMareenglexe/Romanian%20Financial%20Analysis%20Mod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DU%2015.06.2018/radu%2025.04.206/primarii/sinaia/CREDIT%202017/CONTRACTARE%20IMPRUMUT/financiare/Venituri%20P%20Sarmasu%202012%20vs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bookworld\publicfull\CRISTINA\Sector%206\2009\Sector%206_Cristina%20-%20VPln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eviz TM orig"/>
      <sheetName val="ian 2005 apr"/>
      <sheetName val="131-01  27 DEC"/>
      <sheetName val="Module 0 - RCI projection "/>
      <sheetName val="Module 2- Assumptions"/>
      <sheetName val="Module 0 - Budgets approved"/>
      <sheetName val="Module 0 - Budgets executed"/>
      <sheetName val="Module 0 -GENERAL Budget"/>
      <sheetName val="Module 4-Charts Projections"/>
      <sheetName val="Module 5-Constant Budget"/>
      <sheetName val="Module 0 - Mun projection "/>
      <sheetName val="Module 3-Nominal Budget"/>
      <sheetName val="Module 6-Condensed Budget"/>
      <sheetName val="Module 8-Indicators"/>
      <sheetName val="charts"/>
      <sheetName val="Module 7-Debt"/>
      <sheetName val="Module 1-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Sheet 2"/>
      <sheetName val="Sheet 3"/>
      <sheetName val="Sheet 4"/>
      <sheetName val="Sheet 5"/>
      <sheetName val="Date"/>
      <sheetName val="&quot;Cash Flow&quot;"/>
      <sheetName val="Bilant"/>
      <sheetName val="PIC"/>
      <sheetName val="Previziuni"/>
      <sheetName val="Ipoteze"/>
      <sheetName val="Tendinte"/>
      <sheetName val="Definitii"/>
      <sheetName val="_Cash Flo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C36">
            <v>0</v>
          </cell>
          <cell r="D36">
            <v>0</v>
          </cell>
          <cell r="E36">
            <v>0</v>
          </cell>
          <cell r="F36">
            <v>1491919769.315124</v>
          </cell>
          <cell r="G36" t="e">
            <v>#REF!</v>
          </cell>
          <cell r="H36">
            <v>0</v>
          </cell>
          <cell r="I36">
            <v>2125020550.5480003</v>
          </cell>
          <cell r="J36" t="e">
            <v>#REF!</v>
          </cell>
          <cell r="K36">
            <v>0</v>
          </cell>
          <cell r="L36">
            <v>0</v>
          </cell>
          <cell r="M36" t="e">
            <v>#REF!</v>
          </cell>
          <cell r="N36">
            <v>-719965851</v>
          </cell>
          <cell r="O36">
            <v>-476047688.96551722</v>
          </cell>
          <cell r="P36">
            <v>0</v>
          </cell>
          <cell r="Q36">
            <v>0</v>
          </cell>
          <cell r="R36">
            <v>61958985.517241381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ituri 2013"/>
      <sheetName val="Venituri 2012"/>
      <sheetName val="Venituri defalcate 2012"/>
      <sheetName val="venituri comparatie 2012 vs 201"/>
      <sheetName val="venituri defalcate 2013"/>
    </sheetNames>
    <sheetDataSet>
      <sheetData sheetId="0" refreshError="1">
        <row r="2">
          <cell r="U2" t="str">
            <v>mii RON</v>
          </cell>
          <cell r="W2">
            <v>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PlnRz_2007"/>
      <sheetName val="VPln_2007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38"/>
  <sheetViews>
    <sheetView tabSelected="1" view="pageBreakPreview" zoomScale="80" zoomScaleNormal="70" zoomScaleSheetLayoutView="80" workbookViewId="0">
      <selection activeCell="AK6" sqref="AK6"/>
    </sheetView>
  </sheetViews>
  <sheetFormatPr defaultRowHeight="12.75" outlineLevelRow="4"/>
  <cols>
    <col min="1" max="1" width="7.42578125" style="141" bestFit="1" customWidth="1"/>
    <col min="2" max="2" width="57.42578125" style="151" customWidth="1"/>
    <col min="3" max="3" width="13" style="143" customWidth="1"/>
    <col min="4" max="4" width="0.85546875" style="143" customWidth="1"/>
    <col min="5" max="5" width="15.85546875" style="144" hidden="1" customWidth="1"/>
    <col min="6" max="6" width="8.85546875" style="143" hidden="1" customWidth="1"/>
    <col min="7" max="7" width="15.28515625" style="144" customWidth="1"/>
    <col min="8" max="8" width="8.5703125" style="143" customWidth="1"/>
    <col min="9" max="9" width="15.28515625" style="144" customWidth="1"/>
    <col min="10" max="10" width="18" style="145" hidden="1" customWidth="1"/>
    <col min="11" max="11" width="0.85546875" style="146" hidden="1" customWidth="1"/>
    <col min="12" max="12" width="2.85546875" style="146" hidden="1" customWidth="1"/>
    <col min="13" max="13" width="24.85546875" style="147" hidden="1" customWidth="1"/>
    <col min="14" max="14" width="23.85546875" style="147" hidden="1" customWidth="1"/>
    <col min="15" max="15" width="22.42578125" style="147" hidden="1" customWidth="1"/>
    <col min="16" max="17" width="20.140625" style="147" hidden="1" customWidth="1"/>
    <col min="18" max="19" width="0" style="146" hidden="1" customWidth="1"/>
    <col min="20" max="20" width="23.85546875" style="146" hidden="1" customWidth="1"/>
    <col min="21" max="21" width="20.140625" style="146" hidden="1" customWidth="1"/>
    <col min="22" max="23" width="0" style="146" hidden="1" customWidth="1"/>
    <col min="24" max="24" width="23.85546875" style="146" hidden="1" customWidth="1"/>
    <col min="25" max="25" width="20.140625" style="146" hidden="1" customWidth="1"/>
    <col min="26" max="32" width="0" style="146" hidden="1" customWidth="1"/>
    <col min="33" max="33" width="8.85546875" style="146" customWidth="1"/>
    <col min="34" max="34" width="17.42578125" style="146" customWidth="1"/>
    <col min="35" max="16384" width="9.140625" style="146"/>
  </cols>
  <sheetData>
    <row r="1" spans="1:34" s="3" customFormat="1" ht="35.1" customHeight="1">
      <c r="A1" s="1"/>
      <c r="B1" s="174" t="s">
        <v>323</v>
      </c>
      <c r="C1" s="174"/>
      <c r="D1" s="174"/>
      <c r="E1" s="174"/>
      <c r="F1" s="174"/>
      <c r="G1" s="174"/>
      <c r="H1" s="174"/>
      <c r="I1" s="174"/>
      <c r="J1" s="174"/>
      <c r="K1" s="2"/>
      <c r="M1" s="4"/>
      <c r="N1" s="5"/>
      <c r="O1" s="6"/>
      <c r="P1" s="6"/>
      <c r="Q1" s="6"/>
      <c r="AG1" s="1"/>
      <c r="AH1" s="1"/>
    </row>
    <row r="2" spans="1:34" s="12" customFormat="1" ht="15.75" customHeight="1">
      <c r="A2" s="7"/>
      <c r="B2" s="8" t="s">
        <v>324</v>
      </c>
      <c r="C2" s="9"/>
      <c r="D2" s="8"/>
      <c r="E2" s="175"/>
      <c r="F2" s="175"/>
      <c r="G2" s="175"/>
      <c r="H2" s="175"/>
      <c r="I2" s="175"/>
      <c r="J2" s="10" t="str">
        <f>'[3]Venituri 2013'!$U$2</f>
        <v>mii RON</v>
      </c>
      <c r="K2" s="11"/>
      <c r="M2" s="176">
        <f>[4]VPlnRz_2007!T2</f>
        <v>0</v>
      </c>
      <c r="N2" s="176"/>
      <c r="O2" s="176"/>
      <c r="P2" s="176"/>
      <c r="Q2" s="13" t="s">
        <v>0</v>
      </c>
      <c r="AG2" s="7"/>
      <c r="AH2" s="7"/>
    </row>
    <row r="3" spans="1:34" s="18" customFormat="1" ht="13.5" thickBot="1">
      <c r="A3" s="14"/>
      <c r="B3" s="15"/>
      <c r="C3" s="15"/>
      <c r="D3" s="16"/>
      <c r="E3" s="15"/>
      <c r="F3" s="16"/>
      <c r="G3" s="15"/>
      <c r="H3" s="16"/>
      <c r="I3" s="177"/>
      <c r="J3" s="177"/>
      <c r="K3" s="17"/>
      <c r="M3" s="18" t="s">
        <v>1</v>
      </c>
      <c r="O3" s="178"/>
      <c r="P3" s="178"/>
      <c r="Q3" s="178"/>
    </row>
    <row r="4" spans="1:34" s="26" customFormat="1" ht="39" customHeight="1" thickBot="1">
      <c r="A4" s="19" t="s">
        <v>2</v>
      </c>
      <c r="B4" s="20" t="s">
        <v>3</v>
      </c>
      <c r="C4" s="20" t="s">
        <v>4</v>
      </c>
      <c r="D4" s="21"/>
      <c r="E4" s="22">
        <v>2015</v>
      </c>
      <c r="F4" s="23" t="s">
        <v>5</v>
      </c>
      <c r="G4" s="22">
        <v>2016</v>
      </c>
      <c r="H4" s="23" t="s">
        <v>6</v>
      </c>
      <c r="I4" s="22">
        <v>2017</v>
      </c>
      <c r="J4" s="24" t="s">
        <v>7</v>
      </c>
      <c r="K4" s="25"/>
      <c r="M4" s="27">
        <f>[4]VPlnRz_2007!P4</f>
        <v>0</v>
      </c>
      <c r="N4" s="27" t="s">
        <v>8</v>
      </c>
      <c r="O4" s="27" t="s">
        <v>7</v>
      </c>
      <c r="P4" s="27"/>
      <c r="Q4" s="27"/>
      <c r="T4" s="26" t="s">
        <v>9</v>
      </c>
      <c r="U4" s="26" t="s">
        <v>10</v>
      </c>
      <c r="AG4" s="23" t="s">
        <v>11</v>
      </c>
      <c r="AH4" s="28">
        <v>2018</v>
      </c>
    </row>
    <row r="5" spans="1:34" s="36" customFormat="1">
      <c r="A5" s="29"/>
      <c r="B5" s="30"/>
      <c r="C5" s="31"/>
      <c r="D5" s="21"/>
      <c r="E5" s="32"/>
      <c r="F5" s="33"/>
      <c r="G5" s="32"/>
      <c r="H5" s="33"/>
      <c r="I5" s="32"/>
      <c r="J5" s="34"/>
      <c r="K5" s="35"/>
      <c r="M5" s="37"/>
      <c r="N5" s="37"/>
      <c r="O5" s="37"/>
      <c r="P5" s="37"/>
      <c r="Q5" s="37"/>
      <c r="AH5" s="38"/>
    </row>
    <row r="6" spans="1:34" s="52" customFormat="1" ht="15">
      <c r="A6" s="39">
        <v>1</v>
      </c>
      <c r="B6" s="40" t="s">
        <v>12</v>
      </c>
      <c r="C6" s="41" t="s">
        <v>13</v>
      </c>
      <c r="D6" s="42"/>
      <c r="E6" s="43">
        <f>E8+E96+E102+E109</f>
        <v>59700731</v>
      </c>
      <c r="F6" s="44">
        <f>G6/E6</f>
        <v>0.16743041655553598</v>
      </c>
      <c r="G6" s="43">
        <f>G8+G96+G102+G109</f>
        <v>9995718.2599999998</v>
      </c>
      <c r="H6" s="44">
        <f>I6/G6</f>
        <v>1.0268004712649834</v>
      </c>
      <c r="I6" s="43">
        <f>I8+I96+I102+I109</f>
        <v>10263608.220000001</v>
      </c>
      <c r="J6" s="45">
        <f>SUM(J7,J38,J94,J109)</f>
        <v>0</v>
      </c>
      <c r="K6" s="46"/>
      <c r="L6" s="47"/>
      <c r="M6" s="48">
        <f>SUM(M7,M38,M94,M96,M109)</f>
        <v>25583529</v>
      </c>
      <c r="N6" s="48">
        <f>SUM(N7,N38,N94,N96,N109)</f>
        <v>25583529</v>
      </c>
      <c r="O6" s="48">
        <f>SUM(O7,O38,O94,O109)</f>
        <v>0</v>
      </c>
      <c r="P6" s="48">
        <f>SUM(P7,P38,P94,P109)</f>
        <v>0</v>
      </c>
      <c r="Q6" s="48">
        <f>SUM(Q7,Q38,Q94,Q109)</f>
        <v>0</v>
      </c>
      <c r="R6" s="47"/>
      <c r="S6" s="47"/>
      <c r="T6" s="49">
        <f t="shared" ref="T6:T69" si="0">G6+I6</f>
        <v>20259326.48</v>
      </c>
      <c r="U6" s="50" t="e">
        <f>G6+I6+#REF!</f>
        <v>#REF!</v>
      </c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51">
        <f>AH6/I6</f>
        <v>1.1486831879481072</v>
      </c>
      <c r="AH6" s="43">
        <f>AH8+AH96+AH102+AH109</f>
        <v>11789634.209999999</v>
      </c>
    </row>
    <row r="7" spans="1:34" s="52" customFormat="1" ht="15">
      <c r="A7" s="39">
        <v>2</v>
      </c>
      <c r="B7" s="40" t="s">
        <v>14</v>
      </c>
      <c r="C7" s="53" t="s">
        <v>15</v>
      </c>
      <c r="D7" s="54"/>
      <c r="E7" s="43">
        <f>E6-E38-E93-E109</f>
        <v>25720256</v>
      </c>
      <c r="F7" s="44">
        <f t="shared" ref="F7:F68" si="1">G7/E7</f>
        <v>0.21442902823362256</v>
      </c>
      <c r="G7" s="43">
        <f>G6-G38-G93-G109</f>
        <v>5515169.5</v>
      </c>
      <c r="H7" s="44">
        <f t="shared" ref="H7:H68" si="2">I7/G7</f>
        <v>1.0729278003151126</v>
      </c>
      <c r="I7" s="43">
        <f>I6-I38-I93-I109</f>
        <v>5917378.6799999997</v>
      </c>
      <c r="J7" s="45">
        <f>SUM(J8,J96,J102)-SUM(J38,J94)</f>
        <v>0</v>
      </c>
      <c r="K7" s="46"/>
      <c r="L7" s="47"/>
      <c r="M7" s="48">
        <f>SUM(M8,M96,M102)-SUM(M38,M94)-M96</f>
        <v>19415718</v>
      </c>
      <c r="N7" s="48">
        <f>SUM(N8,N96,N102)-SUM(N38,N94)-N96</f>
        <v>19415718</v>
      </c>
      <c r="O7" s="48">
        <f>SUM(O8,O96,O102)-SUM(O38,O94)</f>
        <v>0</v>
      </c>
      <c r="P7" s="48">
        <f>SUM(P8,P96,P102)-SUM(P38,P94)</f>
        <v>0</v>
      </c>
      <c r="Q7" s="48">
        <f>SUM(Q8,Q96,Q102)-SUM(Q38,Q94)</f>
        <v>0</v>
      </c>
      <c r="R7" s="47"/>
      <c r="S7" s="47"/>
      <c r="T7" s="49">
        <f t="shared" si="0"/>
        <v>11432548.18</v>
      </c>
      <c r="U7" s="50" t="e">
        <f>G7+I7+#REF!</f>
        <v>#REF!</v>
      </c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51">
        <f t="shared" ref="AG7:AG68" si="3">AH7/I7</f>
        <v>1.1393618263416596</v>
      </c>
      <c r="AH7" s="43">
        <f>AH6-AH38-AH93-AH109</f>
        <v>6742035.379999999</v>
      </c>
    </row>
    <row r="8" spans="1:34" s="52" customFormat="1" ht="15">
      <c r="A8" s="39">
        <v>3</v>
      </c>
      <c r="B8" s="55" t="s">
        <v>16</v>
      </c>
      <c r="C8" s="56" t="s">
        <v>17</v>
      </c>
      <c r="D8" s="57"/>
      <c r="E8" s="43">
        <f>E9+E60</f>
        <v>33260635</v>
      </c>
      <c r="F8" s="44">
        <f t="shared" si="1"/>
        <v>0.24569989177897536</v>
      </c>
      <c r="G8" s="43">
        <f>G9+G60</f>
        <v>8172134.4199999999</v>
      </c>
      <c r="H8" s="44">
        <f t="shared" si="2"/>
        <v>1.1305405461012963</v>
      </c>
      <c r="I8" s="43">
        <f>I9+I60</f>
        <v>9238929.3100000005</v>
      </c>
      <c r="J8" s="45">
        <f>J9+J60</f>
        <v>0</v>
      </c>
      <c r="K8" s="46"/>
      <c r="L8" s="47"/>
      <c r="M8" s="48">
        <f>M9+M60</f>
        <v>22400430</v>
      </c>
      <c r="N8" s="48">
        <f>N9+N60</f>
        <v>22400430</v>
      </c>
      <c r="O8" s="48">
        <f>O9+O60</f>
        <v>0</v>
      </c>
      <c r="P8" s="48">
        <f>P9+P60</f>
        <v>0</v>
      </c>
      <c r="Q8" s="48">
        <f>Q9+Q60</f>
        <v>0</v>
      </c>
      <c r="R8" s="47"/>
      <c r="S8" s="47"/>
      <c r="T8" s="49">
        <f t="shared" si="0"/>
        <v>17411063.73</v>
      </c>
      <c r="U8" s="50" t="e">
        <f>G8+I8+#REF!</f>
        <v>#REF!</v>
      </c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51">
        <f t="shared" si="3"/>
        <v>1.0483034554141424</v>
      </c>
      <c r="AH8" s="43">
        <f>AH9+AH60</f>
        <v>9685201.5199999996</v>
      </c>
    </row>
    <row r="9" spans="1:34" s="66" customFormat="1" ht="15" outlineLevel="1">
      <c r="A9" s="58">
        <v>4</v>
      </c>
      <c r="B9" s="59" t="s">
        <v>18</v>
      </c>
      <c r="C9" s="60" t="s">
        <v>19</v>
      </c>
      <c r="D9" s="61"/>
      <c r="E9" s="62">
        <f>E10+E23+E26+E37+E57</f>
        <v>25010583</v>
      </c>
      <c r="F9" s="63">
        <f t="shared" si="1"/>
        <v>0.27215594694453943</v>
      </c>
      <c r="G9" s="62">
        <f>G10+G23+G26+G37+G57</f>
        <v>6806778.9000000004</v>
      </c>
      <c r="H9" s="63">
        <f t="shared" si="2"/>
        <v>1.1658823030082555</v>
      </c>
      <c r="I9" s="62">
        <f>I10+I23+I26+I37+I57</f>
        <v>7935903.0600000005</v>
      </c>
      <c r="J9" s="64">
        <f>SUM(J10,J23,J26,J37,J57)</f>
        <v>0</v>
      </c>
      <c r="K9" s="46"/>
      <c r="L9" s="65"/>
      <c r="M9" s="45">
        <f>SUM(M10,M23,M26,M37,M57)</f>
        <v>19972930</v>
      </c>
      <c r="N9" s="45">
        <f>SUM(N10,N23,N26,N37,N57)</f>
        <v>19972930</v>
      </c>
      <c r="O9" s="45">
        <f>SUM(O10,O23,O26,O37,O57)</f>
        <v>0</v>
      </c>
      <c r="P9" s="45">
        <f>SUM(P10,P23,P26,P37,P57)</f>
        <v>0</v>
      </c>
      <c r="Q9" s="45">
        <f>SUM(Q10,Q23,Q26,Q37,Q57)</f>
        <v>0</v>
      </c>
      <c r="R9" s="65"/>
      <c r="S9" s="65"/>
      <c r="T9" s="49">
        <f t="shared" si="0"/>
        <v>14742681.960000001</v>
      </c>
      <c r="U9" s="50" t="e">
        <f>G9+I9+#REF!</f>
        <v>#REF!</v>
      </c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51">
        <f t="shared" si="3"/>
        <v>0.99820621674781396</v>
      </c>
      <c r="AH9" s="62">
        <f>AH10+AH23+AH26+AH37+AH57</f>
        <v>7921667.7700000005</v>
      </c>
    </row>
    <row r="10" spans="1:34" s="66" customFormat="1" ht="25.5" outlineLevel="1">
      <c r="A10" s="67">
        <v>5</v>
      </c>
      <c r="B10" s="153" t="s">
        <v>20</v>
      </c>
      <c r="C10" s="158" t="s">
        <v>21</v>
      </c>
      <c r="D10" s="159"/>
      <c r="E10" s="160">
        <f>E11+E14+E20</f>
        <v>6517582</v>
      </c>
      <c r="F10" s="161">
        <f t="shared" si="1"/>
        <v>0.29218530737319454</v>
      </c>
      <c r="G10" s="160">
        <f>G11+G14+G20</f>
        <v>1904341.7</v>
      </c>
      <c r="H10" s="161">
        <f t="shared" si="2"/>
        <v>1.0612471490804407</v>
      </c>
      <c r="I10" s="160">
        <f>I11+I14+I20</f>
        <v>2020977.2</v>
      </c>
      <c r="J10" s="162">
        <f>SUM(J11,J14,J20)</f>
        <v>0</v>
      </c>
      <c r="K10" s="155"/>
      <c r="L10" s="163"/>
      <c r="M10" s="162">
        <f>SUM(M11,M14,M20)</f>
        <v>4628420</v>
      </c>
      <c r="N10" s="162">
        <f>SUM(N11,N14,N20)</f>
        <v>4628420</v>
      </c>
      <c r="O10" s="162">
        <f>SUM(O11,O14,O20)</f>
        <v>0</v>
      </c>
      <c r="P10" s="162">
        <f>SUM(P11,P14,P20)</f>
        <v>0</v>
      </c>
      <c r="Q10" s="162">
        <f>SUM(Q11,Q14,Q20)</f>
        <v>0</v>
      </c>
      <c r="R10" s="163"/>
      <c r="S10" s="163"/>
      <c r="T10" s="156">
        <f t="shared" si="0"/>
        <v>3925318.9</v>
      </c>
      <c r="U10" s="157" t="e">
        <f>G10+I10+#REF!</f>
        <v>#REF!</v>
      </c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4">
        <f t="shared" si="3"/>
        <v>0.68088777547812018</v>
      </c>
      <c r="AH10" s="160">
        <f>AH11+AH14+AH20</f>
        <v>1376058.67</v>
      </c>
    </row>
    <row r="11" spans="1:34" s="66" customFormat="1" ht="25.5" outlineLevel="2">
      <c r="A11" s="67">
        <v>6</v>
      </c>
      <c r="B11" s="71" t="s">
        <v>22</v>
      </c>
      <c r="C11" s="69" t="s">
        <v>23</v>
      </c>
      <c r="D11" s="70"/>
      <c r="E11" s="43">
        <f>E12</f>
        <v>0</v>
      </c>
      <c r="F11" s="44"/>
      <c r="G11" s="43">
        <f>G12</f>
        <v>0</v>
      </c>
      <c r="H11" s="44"/>
      <c r="I11" s="43">
        <f>I12</f>
        <v>0</v>
      </c>
      <c r="J11" s="45">
        <f>J12</f>
        <v>0</v>
      </c>
      <c r="K11" s="46"/>
      <c r="L11" s="65"/>
      <c r="M11" s="45">
        <f t="shared" ref="M11:Q12" si="4">M12</f>
        <v>0</v>
      </c>
      <c r="N11" s="45">
        <f t="shared" si="4"/>
        <v>0</v>
      </c>
      <c r="O11" s="45">
        <f t="shared" si="4"/>
        <v>0</v>
      </c>
      <c r="P11" s="45">
        <f t="shared" si="4"/>
        <v>0</v>
      </c>
      <c r="Q11" s="45">
        <f t="shared" si="4"/>
        <v>0</v>
      </c>
      <c r="R11" s="65"/>
      <c r="S11" s="65"/>
      <c r="T11" s="49">
        <f t="shared" si="0"/>
        <v>0</v>
      </c>
      <c r="U11" s="50" t="e">
        <f>G11+I11+#REF!</f>
        <v>#REF!</v>
      </c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51"/>
      <c r="AH11" s="72"/>
    </row>
    <row r="12" spans="1:34" s="66" customFormat="1" ht="15" outlineLevel="2">
      <c r="A12" s="67">
        <v>7</v>
      </c>
      <c r="B12" s="71" t="s">
        <v>24</v>
      </c>
      <c r="C12" s="73" t="s">
        <v>25</v>
      </c>
      <c r="D12" s="74"/>
      <c r="E12" s="43">
        <f>E13</f>
        <v>0</v>
      </c>
      <c r="F12" s="44"/>
      <c r="G12" s="43">
        <f>G13</f>
        <v>0</v>
      </c>
      <c r="H12" s="44"/>
      <c r="I12" s="43">
        <f>I13</f>
        <v>0</v>
      </c>
      <c r="J12" s="45">
        <f>J13</f>
        <v>0</v>
      </c>
      <c r="K12" s="75"/>
      <c r="L12" s="65"/>
      <c r="M12" s="45">
        <f t="shared" si="4"/>
        <v>0</v>
      </c>
      <c r="N12" s="45">
        <f t="shared" si="4"/>
        <v>0</v>
      </c>
      <c r="O12" s="45">
        <f t="shared" si="4"/>
        <v>0</v>
      </c>
      <c r="P12" s="45">
        <f t="shared" si="4"/>
        <v>0</v>
      </c>
      <c r="Q12" s="45">
        <f t="shared" si="4"/>
        <v>0</v>
      </c>
      <c r="R12" s="65"/>
      <c r="S12" s="65"/>
      <c r="T12" s="49">
        <f t="shared" si="0"/>
        <v>0</v>
      </c>
      <c r="U12" s="50" t="e">
        <f>G12+I12+#REF!</f>
        <v>#REF!</v>
      </c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51"/>
      <c r="AH12" s="72"/>
    </row>
    <row r="13" spans="1:34" s="66" customFormat="1" ht="15" outlineLevel="3">
      <c r="A13" s="76">
        <v>8</v>
      </c>
      <c r="B13" s="77" t="s">
        <v>26</v>
      </c>
      <c r="C13" s="78" t="s">
        <v>27</v>
      </c>
      <c r="D13" s="79"/>
      <c r="E13" s="43">
        <v>0</v>
      </c>
      <c r="F13" s="44"/>
      <c r="G13" s="43"/>
      <c r="H13" s="44"/>
      <c r="I13" s="43">
        <v>0</v>
      </c>
      <c r="J13" s="45">
        <f>Q13/'[3]Venituri 2013'!$W$2</f>
        <v>0</v>
      </c>
      <c r="K13" s="75"/>
      <c r="L13" s="65"/>
      <c r="M13" s="80">
        <f>SUM(N13:Q13)</f>
        <v>0</v>
      </c>
      <c r="N13" s="81">
        <v>0</v>
      </c>
      <c r="O13" s="81">
        <v>0</v>
      </c>
      <c r="P13" s="81">
        <v>0</v>
      </c>
      <c r="Q13" s="81">
        <v>0</v>
      </c>
      <c r="R13" s="65"/>
      <c r="S13" s="65"/>
      <c r="T13" s="49">
        <f t="shared" si="0"/>
        <v>0</v>
      </c>
      <c r="U13" s="50" t="e">
        <f>G13+I13+#REF!</f>
        <v>#REF!</v>
      </c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51"/>
      <c r="AH13" s="72"/>
    </row>
    <row r="14" spans="1:34" s="66" customFormat="1" ht="25.5" outlineLevel="2">
      <c r="A14" s="67">
        <v>9</v>
      </c>
      <c r="B14" s="71" t="s">
        <v>28</v>
      </c>
      <c r="C14" s="69" t="s">
        <v>29</v>
      </c>
      <c r="D14" s="70"/>
      <c r="E14" s="43">
        <f>E15+E17</f>
        <v>6517582</v>
      </c>
      <c r="F14" s="44">
        <f t="shared" si="1"/>
        <v>0.29218530737319454</v>
      </c>
      <c r="G14" s="43">
        <f>G15+G17</f>
        <v>1904341.7</v>
      </c>
      <c r="H14" s="44">
        <f t="shared" si="2"/>
        <v>1.0612471490804407</v>
      </c>
      <c r="I14" s="43">
        <f>I15+I17</f>
        <v>2020977.2</v>
      </c>
      <c r="J14" s="45">
        <f>SUM(J15,J17)</f>
        <v>0</v>
      </c>
      <c r="K14" s="46"/>
      <c r="L14" s="65"/>
      <c r="M14" s="45">
        <f>SUM(M15,M17)</f>
        <v>4608420</v>
      </c>
      <c r="N14" s="45">
        <f>SUM(N15,N17)</f>
        <v>4608420</v>
      </c>
      <c r="O14" s="45">
        <f>SUM(O15,O17)</f>
        <v>0</v>
      </c>
      <c r="P14" s="45">
        <f>SUM(P15,P17)</f>
        <v>0</v>
      </c>
      <c r="Q14" s="45">
        <f>SUM(Q15,Q17)</f>
        <v>0</v>
      </c>
      <c r="R14" s="65"/>
      <c r="S14" s="65"/>
      <c r="T14" s="49">
        <f t="shared" si="0"/>
        <v>3925318.9</v>
      </c>
      <c r="U14" s="50" t="e">
        <f>G14+I14+#REF!</f>
        <v>#REF!</v>
      </c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51">
        <f t="shared" si="3"/>
        <v>0.68088777547812018</v>
      </c>
      <c r="AH14" s="43">
        <f>AH15+AH17</f>
        <v>1376058.67</v>
      </c>
    </row>
    <row r="15" spans="1:34" s="66" customFormat="1" ht="15" outlineLevel="2">
      <c r="A15" s="67">
        <v>10</v>
      </c>
      <c r="B15" s="71" t="s">
        <v>30</v>
      </c>
      <c r="C15" s="73" t="s">
        <v>31</v>
      </c>
      <c r="D15" s="74"/>
      <c r="E15" s="43">
        <f>E16</f>
        <v>202465</v>
      </c>
      <c r="F15" s="44">
        <f t="shared" si="1"/>
        <v>0.18699528313535674</v>
      </c>
      <c r="G15" s="43">
        <f>G16</f>
        <v>37860</v>
      </c>
      <c r="H15" s="44">
        <f t="shared" si="2"/>
        <v>0.61822503961965136</v>
      </c>
      <c r="I15" s="43">
        <f>I16</f>
        <v>23406</v>
      </c>
      <c r="J15" s="45">
        <f>J16</f>
        <v>0</v>
      </c>
      <c r="K15" s="75"/>
      <c r="L15" s="65"/>
      <c r="M15" s="45">
        <f>M16</f>
        <v>283500</v>
      </c>
      <c r="N15" s="45">
        <f>N16</f>
        <v>283500</v>
      </c>
      <c r="O15" s="45">
        <f>O16</f>
        <v>0</v>
      </c>
      <c r="P15" s="45">
        <f>P16</f>
        <v>0</v>
      </c>
      <c r="Q15" s="45">
        <f>Q16</f>
        <v>0</v>
      </c>
      <c r="R15" s="65"/>
      <c r="S15" s="65"/>
      <c r="T15" s="49">
        <f t="shared" si="0"/>
        <v>61266</v>
      </c>
      <c r="U15" s="50" t="e">
        <f>G15+I15+#REF!</f>
        <v>#REF!</v>
      </c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51">
        <f t="shared" si="3"/>
        <v>0.53283346150559685</v>
      </c>
      <c r="AH15" s="43">
        <f>AH16</f>
        <v>12471.5</v>
      </c>
    </row>
    <row r="16" spans="1:34" s="66" customFormat="1" ht="25.5" outlineLevel="2">
      <c r="A16" s="76">
        <v>11</v>
      </c>
      <c r="B16" s="77" t="s">
        <v>32</v>
      </c>
      <c r="C16" s="82" t="s">
        <v>33</v>
      </c>
      <c r="D16" s="83"/>
      <c r="E16" s="84">
        <v>202465</v>
      </c>
      <c r="F16" s="85">
        <f t="shared" si="1"/>
        <v>0.18699528313535674</v>
      </c>
      <c r="G16" s="84">
        <v>37860</v>
      </c>
      <c r="H16" s="85">
        <f t="shared" si="2"/>
        <v>0.61822503961965136</v>
      </c>
      <c r="I16" s="84">
        <v>23406</v>
      </c>
      <c r="J16" s="45">
        <f>Q16/'[3]Venituri 2013'!$W$2</f>
        <v>0</v>
      </c>
      <c r="K16" s="46"/>
      <c r="L16" s="65"/>
      <c r="M16" s="80">
        <f>SUM(N16:Q16)</f>
        <v>283500</v>
      </c>
      <c r="N16" s="81">
        <v>283500</v>
      </c>
      <c r="O16" s="81"/>
      <c r="P16" s="81">
        <v>0</v>
      </c>
      <c r="Q16" s="81">
        <v>0</v>
      </c>
      <c r="R16" s="65"/>
      <c r="S16" s="65"/>
      <c r="T16" s="49">
        <f t="shared" si="0"/>
        <v>61266</v>
      </c>
      <c r="U16" s="50" t="e">
        <f>G16+I16+#REF!</f>
        <v>#REF!</v>
      </c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51">
        <f t="shared" si="3"/>
        <v>0.53283346150559685</v>
      </c>
      <c r="AH16" s="152">
        <v>12471.5</v>
      </c>
    </row>
    <row r="17" spans="1:34" s="66" customFormat="1" ht="15" outlineLevel="2">
      <c r="A17" s="67">
        <v>12</v>
      </c>
      <c r="B17" s="71" t="s">
        <v>34</v>
      </c>
      <c r="C17" s="73" t="s">
        <v>35</v>
      </c>
      <c r="D17" s="74"/>
      <c r="E17" s="43">
        <f>SUM(E18:E19)</f>
        <v>6315117</v>
      </c>
      <c r="F17" s="44">
        <f t="shared" si="1"/>
        <v>0.29555773867689228</v>
      </c>
      <c r="G17" s="43">
        <f>SUM(G18:G19)</f>
        <v>1866481.7</v>
      </c>
      <c r="H17" s="44">
        <f t="shared" si="2"/>
        <v>1.0702334772422359</v>
      </c>
      <c r="I17" s="43">
        <f>SUM(I18:I19)</f>
        <v>1997571.2</v>
      </c>
      <c r="J17" s="45">
        <f>SUM(J18:J19)</f>
        <v>0</v>
      </c>
      <c r="K17" s="75"/>
      <c r="L17" s="65"/>
      <c r="M17" s="45">
        <f>SUM(M18:M19)</f>
        <v>4324920</v>
      </c>
      <c r="N17" s="45">
        <f>SUM(N18:N19)</f>
        <v>4324920</v>
      </c>
      <c r="O17" s="45">
        <f>SUM(O18:O19)</f>
        <v>0</v>
      </c>
      <c r="P17" s="45">
        <f>SUM(P18:P19)</f>
        <v>0</v>
      </c>
      <c r="Q17" s="45">
        <f>SUM(Q18:Q19)</f>
        <v>0</v>
      </c>
      <c r="R17" s="65"/>
      <c r="S17" s="65"/>
      <c r="T17" s="49">
        <f t="shared" si="0"/>
        <v>3864052.9</v>
      </c>
      <c r="U17" s="50" t="e">
        <f>G17+I17+#REF!</f>
        <v>#REF!</v>
      </c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51">
        <f t="shared" si="3"/>
        <v>0.68262256183909742</v>
      </c>
      <c r="AH17" s="43">
        <f>SUM(AH18:AH19)</f>
        <v>1363587.17</v>
      </c>
    </row>
    <row r="18" spans="1:34" s="66" customFormat="1" ht="15" outlineLevel="2">
      <c r="A18" s="76">
        <v>13</v>
      </c>
      <c r="B18" s="77" t="s">
        <v>36</v>
      </c>
      <c r="C18" s="82" t="s">
        <v>37</v>
      </c>
      <c r="D18" s="83"/>
      <c r="E18" s="84">
        <v>5802358</v>
      </c>
      <c r="F18" s="85">
        <f t="shared" si="1"/>
        <v>0.20861892699485277</v>
      </c>
      <c r="G18" s="84">
        <v>1210481.7</v>
      </c>
      <c r="H18" s="85">
        <f t="shared" si="2"/>
        <v>1.1724392033353335</v>
      </c>
      <c r="I18" s="84">
        <v>1419216.2</v>
      </c>
      <c r="J18" s="45">
        <f>Q18/'[3]Venituri 2013'!$W$2</f>
        <v>0</v>
      </c>
      <c r="K18" s="46"/>
      <c r="L18" s="65"/>
      <c r="M18" s="80">
        <f>SUM(N18:Q18)</f>
        <v>2500000</v>
      </c>
      <c r="N18" s="81">
        <v>2500000</v>
      </c>
      <c r="O18" s="81"/>
      <c r="P18" s="81"/>
      <c r="Q18" s="81"/>
      <c r="R18" s="65"/>
      <c r="S18" s="65"/>
      <c r="T18" s="49">
        <f t="shared" si="0"/>
        <v>2629697.9</v>
      </c>
      <c r="U18" s="50" t="e">
        <f>G18+I18+#REF!</f>
        <v>#REF!</v>
      </c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51">
        <f t="shared" si="3"/>
        <v>0.82375551378288947</v>
      </c>
      <c r="AH18" s="152">
        <v>1169087.17</v>
      </c>
    </row>
    <row r="19" spans="1:34" s="66" customFormat="1" ht="25.5" outlineLevel="3">
      <c r="A19" s="76">
        <v>14</v>
      </c>
      <c r="B19" s="77" t="s">
        <v>38</v>
      </c>
      <c r="C19" s="82" t="s">
        <v>39</v>
      </c>
      <c r="D19" s="83"/>
      <c r="E19" s="84">
        <v>512759</v>
      </c>
      <c r="F19" s="85">
        <f t="shared" si="1"/>
        <v>1.2793534584473407</v>
      </c>
      <c r="G19" s="84">
        <v>656000</v>
      </c>
      <c r="H19" s="85">
        <f t="shared" si="2"/>
        <v>0.88163871951219508</v>
      </c>
      <c r="I19" s="84">
        <v>578355</v>
      </c>
      <c r="J19" s="45">
        <f>Q19/'[3]Venituri 2013'!$W$2</f>
        <v>0</v>
      </c>
      <c r="K19" s="46"/>
      <c r="L19" s="65"/>
      <c r="M19" s="80">
        <f>SUM(N19:Q19)</f>
        <v>1824920</v>
      </c>
      <c r="N19" s="81">
        <v>1824920</v>
      </c>
      <c r="O19" s="81"/>
      <c r="P19" s="81"/>
      <c r="Q19" s="81"/>
      <c r="R19" s="65"/>
      <c r="S19" s="65"/>
      <c r="T19" s="49">
        <f t="shared" si="0"/>
        <v>1234355</v>
      </c>
      <c r="U19" s="50" t="e">
        <f>G19+I19+#REF!</f>
        <v>#REF!</v>
      </c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51">
        <f t="shared" si="3"/>
        <v>0.33629864010858385</v>
      </c>
      <c r="AH19" s="152">
        <v>194500</v>
      </c>
    </row>
    <row r="20" spans="1:34" s="66" customFormat="1" ht="25.5" outlineLevel="2">
      <c r="A20" s="67">
        <v>15</v>
      </c>
      <c r="B20" s="71" t="s">
        <v>40</v>
      </c>
      <c r="C20" s="86" t="s">
        <v>41</v>
      </c>
      <c r="D20" s="87"/>
      <c r="E20" s="43">
        <f>E21</f>
        <v>0</v>
      </c>
      <c r="F20" s="44"/>
      <c r="G20" s="43">
        <f>G21</f>
        <v>0</v>
      </c>
      <c r="H20" s="44"/>
      <c r="I20" s="43">
        <f>I21</f>
        <v>0</v>
      </c>
      <c r="J20" s="45">
        <f>J21</f>
        <v>0</v>
      </c>
      <c r="K20" s="46"/>
      <c r="L20" s="65"/>
      <c r="M20" s="45">
        <f t="shared" ref="M20:Q21" si="5">M21</f>
        <v>20000</v>
      </c>
      <c r="N20" s="45">
        <f t="shared" si="5"/>
        <v>20000</v>
      </c>
      <c r="O20" s="45">
        <f t="shared" si="5"/>
        <v>0</v>
      </c>
      <c r="P20" s="45">
        <f t="shared" si="5"/>
        <v>0</v>
      </c>
      <c r="Q20" s="45">
        <f t="shared" si="5"/>
        <v>0</v>
      </c>
      <c r="R20" s="65"/>
      <c r="S20" s="65"/>
      <c r="T20" s="49">
        <f t="shared" si="0"/>
        <v>0</v>
      </c>
      <c r="U20" s="50" t="e">
        <f>G20+I20+#REF!</f>
        <v>#REF!</v>
      </c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51"/>
      <c r="AH20" s="43">
        <f>AH21</f>
        <v>0</v>
      </c>
    </row>
    <row r="21" spans="1:34" s="66" customFormat="1" ht="15" outlineLevel="2">
      <c r="A21" s="67">
        <v>16</v>
      </c>
      <c r="B21" s="71" t="s">
        <v>42</v>
      </c>
      <c r="C21" s="73" t="s">
        <v>43</v>
      </c>
      <c r="D21" s="74"/>
      <c r="E21" s="43">
        <f>E22</f>
        <v>0</v>
      </c>
      <c r="F21" s="44"/>
      <c r="G21" s="43">
        <f>G22</f>
        <v>0</v>
      </c>
      <c r="H21" s="44"/>
      <c r="I21" s="43">
        <f>I22</f>
        <v>0</v>
      </c>
      <c r="J21" s="45">
        <f>J22</f>
        <v>0</v>
      </c>
      <c r="K21" s="75"/>
      <c r="L21" s="65"/>
      <c r="M21" s="45">
        <f t="shared" si="5"/>
        <v>20000</v>
      </c>
      <c r="N21" s="45">
        <f t="shared" si="5"/>
        <v>20000</v>
      </c>
      <c r="O21" s="45">
        <f t="shared" si="5"/>
        <v>0</v>
      </c>
      <c r="P21" s="45">
        <f t="shared" si="5"/>
        <v>0</v>
      </c>
      <c r="Q21" s="45">
        <f t="shared" si="5"/>
        <v>0</v>
      </c>
      <c r="R21" s="65"/>
      <c r="S21" s="65"/>
      <c r="T21" s="49">
        <f t="shared" si="0"/>
        <v>0</v>
      </c>
      <c r="U21" s="50" t="e">
        <f>G21+I21+#REF!</f>
        <v>#REF!</v>
      </c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51"/>
      <c r="AH21" s="43">
        <f>AH22</f>
        <v>0</v>
      </c>
    </row>
    <row r="22" spans="1:34" s="66" customFormat="1" ht="15" outlineLevel="3">
      <c r="A22" s="76">
        <v>17</v>
      </c>
      <c r="B22" s="77" t="s">
        <v>44</v>
      </c>
      <c r="C22" s="82" t="s">
        <v>45</v>
      </c>
      <c r="D22" s="83"/>
      <c r="E22" s="84">
        <v>0</v>
      </c>
      <c r="F22" s="85"/>
      <c r="G22" s="84">
        <v>0</v>
      </c>
      <c r="H22" s="85"/>
      <c r="I22" s="84">
        <v>0</v>
      </c>
      <c r="J22" s="45">
        <f>Q22/'[3]Venituri 2013'!$W$2</f>
        <v>0</v>
      </c>
      <c r="K22" s="75"/>
      <c r="L22" s="65"/>
      <c r="M22" s="80">
        <f>SUM(N22:Q22)</f>
        <v>20000</v>
      </c>
      <c r="N22" s="81">
        <v>20000</v>
      </c>
      <c r="O22" s="81">
        <v>0</v>
      </c>
      <c r="P22" s="81">
        <v>0</v>
      </c>
      <c r="Q22" s="81">
        <v>0</v>
      </c>
      <c r="R22" s="65"/>
      <c r="S22" s="65"/>
      <c r="T22" s="49">
        <f t="shared" si="0"/>
        <v>0</v>
      </c>
      <c r="U22" s="50" t="e">
        <f>G22+I22+#REF!</f>
        <v>#REF!</v>
      </c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51"/>
      <c r="AH22" s="72"/>
    </row>
    <row r="23" spans="1:34" s="66" customFormat="1" ht="15" outlineLevel="1">
      <c r="A23" s="67">
        <v>18</v>
      </c>
      <c r="B23" s="68" t="s">
        <v>46</v>
      </c>
      <c r="C23" s="86" t="s">
        <v>47</v>
      </c>
      <c r="D23" s="87"/>
      <c r="E23" s="43">
        <v>0</v>
      </c>
      <c r="F23" s="44"/>
      <c r="G23" s="43">
        <f>G24</f>
        <v>0</v>
      </c>
      <c r="H23" s="44"/>
      <c r="I23" s="43">
        <v>0</v>
      </c>
      <c r="J23" s="45">
        <f>J24</f>
        <v>0</v>
      </c>
      <c r="K23" s="46"/>
      <c r="L23" s="65"/>
      <c r="M23" s="45">
        <f t="shared" ref="M23:Q24" si="6">M24</f>
        <v>0</v>
      </c>
      <c r="N23" s="45">
        <f t="shared" si="6"/>
        <v>0</v>
      </c>
      <c r="O23" s="45">
        <f t="shared" si="6"/>
        <v>0</v>
      </c>
      <c r="P23" s="45">
        <f t="shared" si="6"/>
        <v>0</v>
      </c>
      <c r="Q23" s="45">
        <f t="shared" si="6"/>
        <v>0</v>
      </c>
      <c r="R23" s="65"/>
      <c r="S23" s="65"/>
      <c r="T23" s="49">
        <f t="shared" si="0"/>
        <v>0</v>
      </c>
      <c r="U23" s="50" t="e">
        <f>G23+I23+#REF!</f>
        <v>#REF!</v>
      </c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51"/>
      <c r="AH23" s="43">
        <v>0</v>
      </c>
    </row>
    <row r="24" spans="1:34" s="66" customFormat="1" ht="15" outlineLevel="2">
      <c r="A24" s="67">
        <v>19</v>
      </c>
      <c r="B24" s="71" t="s">
        <v>48</v>
      </c>
      <c r="C24" s="73" t="s">
        <v>49</v>
      </c>
      <c r="D24" s="74"/>
      <c r="E24" s="43">
        <v>0</v>
      </c>
      <c r="F24" s="44"/>
      <c r="G24" s="43">
        <f>G25</f>
        <v>0</v>
      </c>
      <c r="H24" s="44"/>
      <c r="I24" s="43">
        <v>0</v>
      </c>
      <c r="J24" s="45">
        <f>J25</f>
        <v>0</v>
      </c>
      <c r="K24" s="46"/>
      <c r="L24" s="65"/>
      <c r="M24" s="45">
        <f t="shared" si="6"/>
        <v>0</v>
      </c>
      <c r="N24" s="45">
        <f t="shared" si="6"/>
        <v>0</v>
      </c>
      <c r="O24" s="45">
        <f t="shared" si="6"/>
        <v>0</v>
      </c>
      <c r="P24" s="45">
        <f t="shared" si="6"/>
        <v>0</v>
      </c>
      <c r="Q24" s="45">
        <f t="shared" si="6"/>
        <v>0</v>
      </c>
      <c r="R24" s="65"/>
      <c r="S24" s="65"/>
      <c r="T24" s="49">
        <f t="shared" si="0"/>
        <v>0</v>
      </c>
      <c r="U24" s="50" t="e">
        <f>G24+I24+#REF!</f>
        <v>#REF!</v>
      </c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51"/>
      <c r="AH24" s="43">
        <v>0</v>
      </c>
    </row>
    <row r="25" spans="1:34" s="66" customFormat="1" ht="25.5" outlineLevel="4">
      <c r="A25" s="67">
        <v>20</v>
      </c>
      <c r="B25" s="88" t="s">
        <v>50</v>
      </c>
      <c r="C25" s="82" t="s">
        <v>51</v>
      </c>
      <c r="D25" s="83"/>
      <c r="E25" s="84">
        <v>0</v>
      </c>
      <c r="F25" s="85"/>
      <c r="G25" s="84"/>
      <c r="H25" s="85"/>
      <c r="I25" s="84">
        <v>0</v>
      </c>
      <c r="J25" s="45">
        <f>Q25/'[3]Venituri 2013'!$W$2</f>
        <v>0</v>
      </c>
      <c r="K25" s="46"/>
      <c r="L25" s="65"/>
      <c r="M25" s="80">
        <f>SUM(N25:Q25)</f>
        <v>0</v>
      </c>
      <c r="N25" s="81">
        <v>0</v>
      </c>
      <c r="O25" s="81">
        <v>0</v>
      </c>
      <c r="P25" s="81">
        <v>0</v>
      </c>
      <c r="Q25" s="81">
        <v>0</v>
      </c>
      <c r="R25" s="65"/>
      <c r="S25" s="65"/>
      <c r="T25" s="49">
        <f t="shared" si="0"/>
        <v>0</v>
      </c>
      <c r="U25" s="50" t="e">
        <f>G25+I25+#REF!</f>
        <v>#REF!</v>
      </c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51"/>
      <c r="AH25" s="72"/>
    </row>
    <row r="26" spans="1:34" s="66" customFormat="1" ht="15" outlineLevel="1">
      <c r="A26" s="67">
        <v>21</v>
      </c>
      <c r="B26" s="153" t="s">
        <v>52</v>
      </c>
      <c r="C26" s="86" t="s">
        <v>53</v>
      </c>
      <c r="D26" s="87"/>
      <c r="E26" s="43">
        <f>E27</f>
        <v>7907695</v>
      </c>
      <c r="F26" s="44">
        <f t="shared" si="1"/>
        <v>0.19482857141050583</v>
      </c>
      <c r="G26" s="43">
        <f>G27</f>
        <v>1540644.92</v>
      </c>
      <c r="H26" s="44">
        <f t="shared" si="2"/>
        <v>1.1509810125489526</v>
      </c>
      <c r="I26" s="43">
        <f>I27</f>
        <v>1773253.05</v>
      </c>
      <c r="J26" s="45">
        <f>J27</f>
        <v>0</v>
      </c>
      <c r="K26" s="46"/>
      <c r="L26" s="65"/>
      <c r="M26" s="45">
        <f>M27</f>
        <v>8710500</v>
      </c>
      <c r="N26" s="45">
        <f>N27</f>
        <v>8710500</v>
      </c>
      <c r="O26" s="45">
        <f>O27</f>
        <v>0</v>
      </c>
      <c r="P26" s="45">
        <f>P27</f>
        <v>0</v>
      </c>
      <c r="Q26" s="45">
        <f>Q27</f>
        <v>0</v>
      </c>
      <c r="R26" s="65"/>
      <c r="S26" s="65"/>
      <c r="T26" s="49">
        <f t="shared" si="0"/>
        <v>3313897.9699999997</v>
      </c>
      <c r="U26" s="50" t="e">
        <f>G26+I26+#REF!</f>
        <v>#REF!</v>
      </c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51">
        <f t="shared" si="3"/>
        <v>1.209383804528068</v>
      </c>
      <c r="AH26" s="43">
        <f>AH27</f>
        <v>2144543.5200000005</v>
      </c>
    </row>
    <row r="27" spans="1:34" s="66" customFormat="1" ht="15" outlineLevel="2">
      <c r="A27" s="67">
        <v>22</v>
      </c>
      <c r="B27" s="71" t="s">
        <v>54</v>
      </c>
      <c r="C27" s="69" t="s">
        <v>55</v>
      </c>
      <c r="D27" s="70"/>
      <c r="E27" s="43">
        <f>E28+E31+E35+E36</f>
        <v>7907695</v>
      </c>
      <c r="F27" s="44">
        <f t="shared" si="1"/>
        <v>0.19482857141050583</v>
      </c>
      <c r="G27" s="43">
        <f>G28+G31+G35+G36</f>
        <v>1540644.92</v>
      </c>
      <c r="H27" s="44">
        <f t="shared" si="2"/>
        <v>1.1509810125489526</v>
      </c>
      <c r="I27" s="43">
        <f>I28+I31+I35+I36</f>
        <v>1773253.05</v>
      </c>
      <c r="J27" s="45">
        <f>SUM(J28,J31,J35,J36)</f>
        <v>0</v>
      </c>
      <c r="K27" s="46"/>
      <c r="L27" s="65"/>
      <c r="M27" s="45">
        <f>SUM(M28,M31,M35,M36)</f>
        <v>8710500</v>
      </c>
      <c r="N27" s="45">
        <f>SUM(N28,N31,N35,N36)</f>
        <v>8710500</v>
      </c>
      <c r="O27" s="45">
        <f>SUM(O28,O31,O35,O36)</f>
        <v>0</v>
      </c>
      <c r="P27" s="45">
        <f>SUM(P28,P31,P35,P36)</f>
        <v>0</v>
      </c>
      <c r="Q27" s="45">
        <f>SUM(Q28,Q31,Q35,Q36)</f>
        <v>0</v>
      </c>
      <c r="R27" s="65"/>
      <c r="S27" s="65"/>
      <c r="T27" s="49">
        <f t="shared" si="0"/>
        <v>3313897.9699999997</v>
      </c>
      <c r="U27" s="50" t="e">
        <f>G27+I27+#REF!</f>
        <v>#REF!</v>
      </c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51">
        <f t="shared" si="3"/>
        <v>1.209383804528068</v>
      </c>
      <c r="AH27" s="43">
        <f>AH28+AH31+AH35+AH36</f>
        <v>2144543.5200000005</v>
      </c>
    </row>
    <row r="28" spans="1:34" s="66" customFormat="1" ht="15" outlineLevel="3">
      <c r="A28" s="67">
        <v>23</v>
      </c>
      <c r="B28" s="77" t="s">
        <v>56</v>
      </c>
      <c r="C28" s="89" t="s">
        <v>57</v>
      </c>
      <c r="D28" s="90"/>
      <c r="E28" s="43">
        <f>E29+E30</f>
        <v>6273813</v>
      </c>
      <c r="F28" s="44">
        <f t="shared" si="1"/>
        <v>0.18122766968030446</v>
      </c>
      <c r="G28" s="43">
        <f>G29+G30</f>
        <v>1136988.51</v>
      </c>
      <c r="H28" s="44">
        <f t="shared" si="2"/>
        <v>1.1140347495684015</v>
      </c>
      <c r="I28" s="43">
        <f>I29+I30</f>
        <v>1266644.71</v>
      </c>
      <c r="J28" s="45">
        <f>SUM(J29:J30)</f>
        <v>0</v>
      </c>
      <c r="K28" s="46"/>
      <c r="L28" s="65"/>
      <c r="M28" s="45">
        <f>SUM(M29:M30)</f>
        <v>7500000</v>
      </c>
      <c r="N28" s="45">
        <f>SUM(N29:N30)</f>
        <v>7500000</v>
      </c>
      <c r="O28" s="45">
        <f>SUM(O29:O30)</f>
        <v>0</v>
      </c>
      <c r="P28" s="45">
        <f>SUM(P29:P30)</f>
        <v>0</v>
      </c>
      <c r="Q28" s="45">
        <f>SUM(Q29:Q30)</f>
        <v>0</v>
      </c>
      <c r="R28" s="65"/>
      <c r="S28" s="65"/>
      <c r="T28" s="49">
        <f t="shared" si="0"/>
        <v>2403633.2199999997</v>
      </c>
      <c r="U28" s="50" t="e">
        <f>G28+I28+#REF!</f>
        <v>#REF!</v>
      </c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51">
        <f t="shared" si="3"/>
        <v>1.1758066079950709</v>
      </c>
      <c r="AH28" s="43">
        <f>AH29+AH30</f>
        <v>1489329.2200000002</v>
      </c>
    </row>
    <row r="29" spans="1:34" s="94" customFormat="1" ht="15" outlineLevel="4">
      <c r="A29" s="76">
        <v>24</v>
      </c>
      <c r="B29" s="88" t="s">
        <v>58</v>
      </c>
      <c r="C29" s="91" t="s">
        <v>59</v>
      </c>
      <c r="D29" s="92"/>
      <c r="E29" s="84">
        <v>1858867</v>
      </c>
      <c r="F29" s="85">
        <f t="shared" si="1"/>
        <v>0.21517312965370841</v>
      </c>
      <c r="G29" s="84">
        <v>399978.23</v>
      </c>
      <c r="H29" s="85">
        <f t="shared" si="2"/>
        <v>1.1396712266065081</v>
      </c>
      <c r="I29" s="84">
        <v>455843.68</v>
      </c>
      <c r="J29" s="45">
        <f>Q29/'[3]Venituri 2013'!$W$2</f>
        <v>0</v>
      </c>
      <c r="K29" s="46"/>
      <c r="L29" s="93"/>
      <c r="M29" s="80">
        <f>SUM(N29:Q29)</f>
        <v>2050000</v>
      </c>
      <c r="N29" s="81">
        <v>2050000</v>
      </c>
      <c r="O29" s="81"/>
      <c r="P29" s="81"/>
      <c r="Q29" s="81"/>
      <c r="R29" s="93"/>
      <c r="S29" s="93"/>
      <c r="T29" s="49">
        <f t="shared" si="0"/>
        <v>855821.90999999992</v>
      </c>
      <c r="U29" s="50" t="e">
        <f>G29+I29+#REF!</f>
        <v>#REF!</v>
      </c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51">
        <f t="shared" si="3"/>
        <v>1.22055422595746</v>
      </c>
      <c r="AH29" s="154">
        <v>556381.93000000005</v>
      </c>
    </row>
    <row r="30" spans="1:34" s="94" customFormat="1" ht="15" outlineLevel="4">
      <c r="A30" s="76">
        <v>25</v>
      </c>
      <c r="B30" s="88" t="s">
        <v>60</v>
      </c>
      <c r="C30" s="91" t="s">
        <v>61</v>
      </c>
      <c r="D30" s="92"/>
      <c r="E30" s="84">
        <v>4414946</v>
      </c>
      <c r="F30" s="85">
        <f t="shared" si="1"/>
        <v>0.16693528754372081</v>
      </c>
      <c r="G30" s="84">
        <v>737010.28</v>
      </c>
      <c r="H30" s="85">
        <f t="shared" si="2"/>
        <v>1.1001217377863441</v>
      </c>
      <c r="I30" s="84">
        <v>810801.03</v>
      </c>
      <c r="J30" s="45">
        <f>Q30/'[3]Venituri 2013'!$W$2</f>
        <v>0</v>
      </c>
      <c r="K30" s="46"/>
      <c r="L30" s="93"/>
      <c r="M30" s="80">
        <f>SUM(N30:Q30)</f>
        <v>5450000</v>
      </c>
      <c r="N30" s="81">
        <v>5450000</v>
      </c>
      <c r="O30" s="81"/>
      <c r="P30" s="81"/>
      <c r="Q30" s="81"/>
      <c r="R30" s="93"/>
      <c r="S30" s="93"/>
      <c r="T30" s="49">
        <f t="shared" si="0"/>
        <v>1547811.31</v>
      </c>
      <c r="U30" s="50" t="e">
        <f>G30+I30+#REF!</f>
        <v>#REF!</v>
      </c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51">
        <f t="shared" si="3"/>
        <v>1.1506488712773342</v>
      </c>
      <c r="AH30" s="154">
        <v>932947.29</v>
      </c>
    </row>
    <row r="31" spans="1:34" s="66" customFormat="1" ht="15" outlineLevel="3">
      <c r="A31" s="67">
        <v>26</v>
      </c>
      <c r="B31" s="77" t="s">
        <v>62</v>
      </c>
      <c r="C31" s="89" t="s">
        <v>63</v>
      </c>
      <c r="D31" s="90"/>
      <c r="E31" s="43">
        <f>E32+E33+E34</f>
        <v>1481505</v>
      </c>
      <c r="F31" s="44">
        <f t="shared" si="1"/>
        <v>0.26421791354062252</v>
      </c>
      <c r="G31" s="43">
        <f>G32+G33+G34</f>
        <v>391440.16</v>
      </c>
      <c r="H31" s="44">
        <f t="shared" si="2"/>
        <v>1.2406312372241011</v>
      </c>
      <c r="I31" s="43">
        <f>I32+I33+I34</f>
        <v>485632.89</v>
      </c>
      <c r="J31" s="45">
        <f>SUM(J32:J34)</f>
        <v>0</v>
      </c>
      <c r="K31" s="46"/>
      <c r="L31" s="65"/>
      <c r="M31" s="45">
        <f>SUM(M32:M34)</f>
        <v>810000</v>
      </c>
      <c r="N31" s="45">
        <f>SUM(N32:N34)</f>
        <v>810000</v>
      </c>
      <c r="O31" s="45">
        <f>SUM(O32:O34)</f>
        <v>0</v>
      </c>
      <c r="P31" s="45">
        <f>SUM(P32:P34)</f>
        <v>0</v>
      </c>
      <c r="Q31" s="45">
        <f>SUM(Q32:Q34)</f>
        <v>0</v>
      </c>
      <c r="R31" s="65"/>
      <c r="S31" s="65"/>
      <c r="T31" s="49">
        <f t="shared" si="0"/>
        <v>877073.05</v>
      </c>
      <c r="U31" s="50" t="e">
        <f>G31+I31+#REF!</f>
        <v>#REF!</v>
      </c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51">
        <f t="shared" si="3"/>
        <v>1.2852657076006528</v>
      </c>
      <c r="AH31" s="43">
        <f>AH32+AH33+AH34</f>
        <v>624167.30000000005</v>
      </c>
    </row>
    <row r="32" spans="1:34" s="66" customFormat="1" ht="15" outlineLevel="4">
      <c r="A32" s="76">
        <v>27</v>
      </c>
      <c r="B32" s="88" t="s">
        <v>64</v>
      </c>
      <c r="C32" s="91" t="s">
        <v>65</v>
      </c>
      <c r="D32" s="92"/>
      <c r="E32" s="84">
        <v>1021402</v>
      </c>
      <c r="F32" s="85">
        <f t="shared" si="1"/>
        <v>0.13675275748432059</v>
      </c>
      <c r="G32" s="84">
        <v>139679.54</v>
      </c>
      <c r="H32" s="85">
        <f t="shared" si="2"/>
        <v>1.0583290151155995</v>
      </c>
      <c r="I32" s="84">
        <v>147826.91</v>
      </c>
      <c r="J32" s="45">
        <f>Q32/'[3]Venituri 2013'!$W$2</f>
        <v>0</v>
      </c>
      <c r="K32" s="46"/>
      <c r="L32" s="65"/>
      <c r="M32" s="80">
        <f>SUM(N32:Q32)</f>
        <v>530000</v>
      </c>
      <c r="N32" s="81">
        <v>530000</v>
      </c>
      <c r="O32" s="81"/>
      <c r="P32" s="81"/>
      <c r="Q32" s="81"/>
      <c r="R32" s="65"/>
      <c r="S32" s="65"/>
      <c r="T32" s="49">
        <f t="shared" si="0"/>
        <v>287506.45</v>
      </c>
      <c r="U32" s="50" t="e">
        <f>G32+I32+#REF!</f>
        <v>#REF!</v>
      </c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51">
        <f t="shared" si="3"/>
        <v>1.1937951621934058</v>
      </c>
      <c r="AH32" s="152">
        <v>176475.05</v>
      </c>
    </row>
    <row r="33" spans="1:34" s="66" customFormat="1" ht="15" outlineLevel="4">
      <c r="A33" s="76">
        <v>28</v>
      </c>
      <c r="B33" s="88" t="s">
        <v>66</v>
      </c>
      <c r="C33" s="91" t="s">
        <v>67</v>
      </c>
      <c r="D33" s="92"/>
      <c r="E33" s="84">
        <v>388808</v>
      </c>
      <c r="F33" s="85">
        <f t="shared" si="1"/>
        <v>0.30546956338346948</v>
      </c>
      <c r="G33" s="84">
        <v>118769.01</v>
      </c>
      <c r="H33" s="85">
        <f t="shared" si="2"/>
        <v>1.3888776205173388</v>
      </c>
      <c r="I33" s="84">
        <v>164955.62</v>
      </c>
      <c r="J33" s="45">
        <f>Q33/'[3]Venituri 2013'!$W$2</f>
        <v>0</v>
      </c>
      <c r="K33" s="46"/>
      <c r="L33" s="65"/>
      <c r="M33" s="80">
        <f>SUM(N33:Q33)</f>
        <v>280000</v>
      </c>
      <c r="N33" s="81">
        <v>280000</v>
      </c>
      <c r="O33" s="81"/>
      <c r="P33" s="81"/>
      <c r="Q33" s="81"/>
      <c r="R33" s="65"/>
      <c r="S33" s="65"/>
      <c r="T33" s="49">
        <f t="shared" si="0"/>
        <v>283724.63</v>
      </c>
      <c r="U33" s="50" t="e">
        <f>G33+I33+#REF!</f>
        <v>#REF!</v>
      </c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51">
        <f t="shared" si="3"/>
        <v>0.96936375977975164</v>
      </c>
      <c r="AH33" s="152">
        <v>159902</v>
      </c>
    </row>
    <row r="34" spans="1:34" s="66" customFormat="1" ht="25.5" outlineLevel="4">
      <c r="A34" s="76">
        <v>29</v>
      </c>
      <c r="B34" s="88" t="s">
        <v>68</v>
      </c>
      <c r="C34" s="91" t="s">
        <v>69</v>
      </c>
      <c r="D34" s="92"/>
      <c r="E34" s="84">
        <v>71295</v>
      </c>
      <c r="F34" s="85">
        <f t="shared" si="1"/>
        <v>1.8653707833648923</v>
      </c>
      <c r="G34" s="84">
        <v>132991.60999999999</v>
      </c>
      <c r="H34" s="85">
        <f t="shared" si="2"/>
        <v>1.2997087560636345</v>
      </c>
      <c r="I34" s="84">
        <v>172850.36</v>
      </c>
      <c r="J34" s="45">
        <f>Q34/'[3]Venituri 2013'!$W$2</f>
        <v>0</v>
      </c>
      <c r="K34" s="46"/>
      <c r="L34" s="65"/>
      <c r="M34" s="80">
        <f>SUM(N34:Q34)</f>
        <v>0</v>
      </c>
      <c r="N34" s="81">
        <v>0</v>
      </c>
      <c r="O34" s="81"/>
      <c r="P34" s="81">
        <v>0</v>
      </c>
      <c r="Q34" s="81">
        <v>0</v>
      </c>
      <c r="R34" s="65"/>
      <c r="S34" s="65"/>
      <c r="T34" s="49">
        <f t="shared" si="0"/>
        <v>305841.96999999997</v>
      </c>
      <c r="U34" s="50" t="e">
        <f>G34+I34+#REF!</f>
        <v>#REF!</v>
      </c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51">
        <f t="shared" si="3"/>
        <v>1.6649676055057103</v>
      </c>
      <c r="AH34" s="152">
        <v>287790.25</v>
      </c>
    </row>
    <row r="35" spans="1:34" s="66" customFormat="1" ht="15" outlineLevel="3">
      <c r="A35" s="67">
        <v>30</v>
      </c>
      <c r="B35" s="77" t="s">
        <v>70</v>
      </c>
      <c r="C35" s="95" t="s">
        <v>71</v>
      </c>
      <c r="D35" s="96"/>
      <c r="E35" s="84">
        <v>152377</v>
      </c>
      <c r="F35" s="85">
        <f t="shared" si="1"/>
        <v>8.0171220066020468E-2</v>
      </c>
      <c r="G35" s="84">
        <v>12216.25</v>
      </c>
      <c r="H35" s="85">
        <f t="shared" si="2"/>
        <v>1.7170121764043795</v>
      </c>
      <c r="I35" s="84">
        <v>20975.45</v>
      </c>
      <c r="J35" s="45">
        <f>Q35/'[3]Venituri 2013'!$W$2</f>
        <v>0</v>
      </c>
      <c r="K35" s="46"/>
      <c r="L35" s="65"/>
      <c r="M35" s="80">
        <f>SUM(N35:Q35)</f>
        <v>48000</v>
      </c>
      <c r="N35" s="81">
        <v>48000</v>
      </c>
      <c r="O35" s="97"/>
      <c r="P35" s="81">
        <v>0</v>
      </c>
      <c r="Q35" s="81">
        <v>0</v>
      </c>
      <c r="R35" s="65"/>
      <c r="S35" s="65"/>
      <c r="T35" s="49">
        <f t="shared" si="0"/>
        <v>33191.699999999997</v>
      </c>
      <c r="U35" s="50" t="e">
        <f>G35+I35+#REF!</f>
        <v>#REF!</v>
      </c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51">
        <f t="shared" si="3"/>
        <v>1.4801589477222181</v>
      </c>
      <c r="AH35" s="152">
        <v>31047</v>
      </c>
    </row>
    <row r="36" spans="1:34" s="66" customFormat="1" ht="15" customHeight="1" outlineLevel="3">
      <c r="A36" s="67">
        <v>31</v>
      </c>
      <c r="B36" s="77" t="s">
        <v>72</v>
      </c>
      <c r="C36" s="95" t="s">
        <v>73</v>
      </c>
      <c r="D36" s="96"/>
      <c r="E36" s="84">
        <v>0</v>
      </c>
      <c r="F36" s="85" t="e">
        <f t="shared" si="1"/>
        <v>#DIV/0!</v>
      </c>
      <c r="G36" s="84">
        <v>0</v>
      </c>
      <c r="H36" s="85"/>
      <c r="I36" s="84">
        <v>0</v>
      </c>
      <c r="J36" s="45">
        <f>Q36/'[3]Venituri 2013'!$W$2</f>
        <v>0</v>
      </c>
      <c r="K36" s="46"/>
      <c r="L36" s="65"/>
      <c r="M36" s="80">
        <f>SUM(N36:Q36)</f>
        <v>352500</v>
      </c>
      <c r="N36" s="81">
        <v>352500</v>
      </c>
      <c r="O36" s="81"/>
      <c r="P36" s="81"/>
      <c r="Q36" s="81"/>
      <c r="R36" s="65"/>
      <c r="S36" s="65"/>
      <c r="T36" s="49">
        <f t="shared" si="0"/>
        <v>0</v>
      </c>
      <c r="U36" s="50" t="e">
        <f>G36+I36+#REF!</f>
        <v>#REF!</v>
      </c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51"/>
      <c r="AH36" s="72"/>
    </row>
    <row r="37" spans="1:34" s="66" customFormat="1" ht="27.75" customHeight="1" outlineLevel="1">
      <c r="A37" s="67">
        <v>32</v>
      </c>
      <c r="B37" s="153" t="s">
        <v>74</v>
      </c>
      <c r="C37" s="86" t="s">
        <v>75</v>
      </c>
      <c r="D37" s="87"/>
      <c r="E37" s="43">
        <f>E38+E46+E48+E51</f>
        <v>10585306</v>
      </c>
      <c r="F37" s="44">
        <f t="shared" si="1"/>
        <v>0.30745260174812139</v>
      </c>
      <c r="G37" s="43">
        <f>G38+G46+G48+G51</f>
        <v>3254479.87</v>
      </c>
      <c r="H37" s="44">
        <f t="shared" si="2"/>
        <v>1.1988662507843382</v>
      </c>
      <c r="I37" s="43">
        <f>I38+I46+I48+I51</f>
        <v>3901686.0800000005</v>
      </c>
      <c r="J37" s="45">
        <f>SUM(J38,J46,J48,J51)</f>
        <v>0</v>
      </c>
      <c r="K37" s="46"/>
      <c r="L37" s="65"/>
      <c r="M37" s="45">
        <f>SUM(M38,M46,M48,M51)</f>
        <v>6634010</v>
      </c>
      <c r="N37" s="45">
        <f>SUM(N38,N46,N48,N51)</f>
        <v>6634010</v>
      </c>
      <c r="O37" s="45">
        <f>SUM(O38,O46,O48,O51)</f>
        <v>0</v>
      </c>
      <c r="P37" s="45">
        <f>SUM(P38,P46,P48,P51)</f>
        <v>0</v>
      </c>
      <c r="Q37" s="45">
        <f>SUM(Q38,Q46,Q48,Q51)</f>
        <v>0</v>
      </c>
      <c r="R37" s="65"/>
      <c r="S37" s="65"/>
      <c r="T37" s="49">
        <f t="shared" si="0"/>
        <v>7156165.9500000011</v>
      </c>
      <c r="U37" s="50" t="e">
        <f>G37+I37+#REF!</f>
        <v>#REF!</v>
      </c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51">
        <f t="shared" si="3"/>
        <v>1.0647259351013703</v>
      </c>
      <c r="AH37" s="43">
        <f>AH38+AH46+AH48+AH51</f>
        <v>4154226.36</v>
      </c>
    </row>
    <row r="38" spans="1:34" s="66" customFormat="1" ht="15" outlineLevel="2">
      <c r="A38" s="67">
        <v>33</v>
      </c>
      <c r="B38" s="98" t="s">
        <v>76</v>
      </c>
      <c r="C38" s="69" t="s">
        <v>77</v>
      </c>
      <c r="D38" s="70"/>
      <c r="E38" s="43">
        <f>SUM(E39:E45)</f>
        <v>7373744</v>
      </c>
      <c r="F38" s="44">
        <f t="shared" si="1"/>
        <v>0.41220592957932906</v>
      </c>
      <c r="G38" s="43">
        <f>SUM(G39:G45)</f>
        <v>3039501</v>
      </c>
      <c r="H38" s="44">
        <f t="shared" si="2"/>
        <v>1.1824333073093249</v>
      </c>
      <c r="I38" s="43">
        <f>SUM(I39:I45)</f>
        <v>3594007.22</v>
      </c>
      <c r="J38" s="45">
        <f>SUM(J39:J45)</f>
        <v>0</v>
      </c>
      <c r="K38" s="46"/>
      <c r="L38" s="65"/>
      <c r="M38" s="45">
        <f>SUM(M39:M45)</f>
        <v>4812010</v>
      </c>
      <c r="N38" s="45">
        <f>SUM(N39:N45)</f>
        <v>4812010</v>
      </c>
      <c r="O38" s="45">
        <f>SUM(O39:O45)</f>
        <v>0</v>
      </c>
      <c r="P38" s="45">
        <f>SUM(P39:P45)</f>
        <v>0</v>
      </c>
      <c r="Q38" s="45">
        <f>SUM(Q39:Q45)</f>
        <v>0</v>
      </c>
      <c r="R38" s="65"/>
      <c r="S38" s="65"/>
      <c r="T38" s="49">
        <f t="shared" si="0"/>
        <v>6633508.2200000007</v>
      </c>
      <c r="U38" s="50" t="e">
        <f>G38+I38+#REF!</f>
        <v>#REF!</v>
      </c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51">
        <f t="shared" si="3"/>
        <v>1.0102408753647412</v>
      </c>
      <c r="AH38" s="43">
        <f>SUM(AH39:AH45)</f>
        <v>3630813</v>
      </c>
    </row>
    <row r="39" spans="1:34" s="66" customFormat="1" ht="25.5" outlineLevel="3">
      <c r="A39" s="76">
        <v>34</v>
      </c>
      <c r="B39" s="99" t="s">
        <v>78</v>
      </c>
      <c r="C39" s="95" t="s">
        <v>79</v>
      </c>
      <c r="D39" s="96"/>
      <c r="E39" s="84">
        <v>0</v>
      </c>
      <c r="F39" s="85"/>
      <c r="G39" s="84"/>
      <c r="H39" s="85"/>
      <c r="I39" s="84">
        <v>0</v>
      </c>
      <c r="J39" s="45">
        <f>Q39/'[3]Venituri 2013'!$W$2</f>
        <v>0</v>
      </c>
      <c r="K39" s="46"/>
      <c r="L39" s="65"/>
      <c r="M39" s="80">
        <f t="shared" ref="M39:M45" si="7">SUM(N39:Q39)</f>
        <v>0</v>
      </c>
      <c r="N39" s="81">
        <v>0</v>
      </c>
      <c r="O39" s="81">
        <v>0</v>
      </c>
      <c r="P39" s="81">
        <v>0</v>
      </c>
      <c r="Q39" s="81">
        <v>0</v>
      </c>
      <c r="R39" s="65"/>
      <c r="S39" s="65"/>
      <c r="T39" s="49">
        <f t="shared" si="0"/>
        <v>0</v>
      </c>
      <c r="U39" s="50" t="e">
        <f>G39+I39+#REF!</f>
        <v>#REF!</v>
      </c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51"/>
      <c r="AH39" s="72"/>
    </row>
    <row r="40" spans="1:34" s="66" customFormat="1" ht="38.25" outlineLevel="3">
      <c r="A40" s="76">
        <v>35</v>
      </c>
      <c r="B40" s="99" t="s">
        <v>80</v>
      </c>
      <c r="C40" s="95" t="s">
        <v>81</v>
      </c>
      <c r="D40" s="96"/>
      <c r="E40" s="84">
        <v>6728744</v>
      </c>
      <c r="F40" s="85">
        <f t="shared" si="1"/>
        <v>0.36225200423734355</v>
      </c>
      <c r="G40" s="84">
        <v>2437501</v>
      </c>
      <c r="H40" s="85">
        <f t="shared" si="2"/>
        <v>1.2418486064210845</v>
      </c>
      <c r="I40" s="84">
        <v>3027007.22</v>
      </c>
      <c r="J40" s="45">
        <f>Q40/'[3]Venituri 2013'!$W$2</f>
        <v>0</v>
      </c>
      <c r="K40" s="46"/>
      <c r="L40" s="65"/>
      <c r="M40" s="80">
        <f t="shared" si="7"/>
        <v>4174010</v>
      </c>
      <c r="N40" s="81">
        <v>4174010</v>
      </c>
      <c r="O40" s="81"/>
      <c r="P40" s="81"/>
      <c r="Q40" s="81"/>
      <c r="R40" s="65"/>
      <c r="S40" s="65"/>
      <c r="T40" s="49">
        <f t="shared" si="0"/>
        <v>5464508.2200000007</v>
      </c>
      <c r="U40" s="50" t="e">
        <f>G40+I40+#REF!</f>
        <v>#REF!</v>
      </c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51">
        <f t="shared" si="3"/>
        <v>0.34048911188259401</v>
      </c>
      <c r="AH40" s="152">
        <v>1030663</v>
      </c>
    </row>
    <row r="41" spans="1:34" s="66" customFormat="1" ht="25.5" outlineLevel="3">
      <c r="A41" s="76">
        <v>36</v>
      </c>
      <c r="B41" s="100" t="s">
        <v>82</v>
      </c>
      <c r="C41" s="95" t="s">
        <v>83</v>
      </c>
      <c r="D41" s="96"/>
      <c r="E41" s="84">
        <v>0</v>
      </c>
      <c r="F41" s="85"/>
      <c r="G41" s="84"/>
      <c r="H41" s="85"/>
      <c r="I41" s="84">
        <v>0</v>
      </c>
      <c r="J41" s="45">
        <f>Q41/'[3]Venituri 2013'!$W$2</f>
        <v>0</v>
      </c>
      <c r="K41" s="46"/>
      <c r="L41" s="65"/>
      <c r="M41" s="80">
        <f t="shared" si="7"/>
        <v>0</v>
      </c>
      <c r="N41" s="81">
        <v>0</v>
      </c>
      <c r="O41" s="81">
        <v>0</v>
      </c>
      <c r="P41" s="81">
        <v>0</v>
      </c>
      <c r="Q41" s="81">
        <v>0</v>
      </c>
      <c r="R41" s="65"/>
      <c r="S41" s="65"/>
      <c r="T41" s="49">
        <f t="shared" si="0"/>
        <v>0</v>
      </c>
      <c r="U41" s="50" t="e">
        <f>G41+I41+#REF!</f>
        <v>#REF!</v>
      </c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51"/>
      <c r="AH41" s="152"/>
    </row>
    <row r="42" spans="1:34" s="66" customFormat="1" ht="25.5" outlineLevel="3">
      <c r="A42" s="76">
        <v>37</v>
      </c>
      <c r="B42" s="100" t="s">
        <v>84</v>
      </c>
      <c r="C42" s="95" t="s">
        <v>85</v>
      </c>
      <c r="D42" s="96"/>
      <c r="E42" s="84">
        <v>0</v>
      </c>
      <c r="F42" s="85"/>
      <c r="G42" s="84"/>
      <c r="H42" s="85"/>
      <c r="I42" s="84">
        <v>0</v>
      </c>
      <c r="J42" s="45">
        <f>Q42/'[3]Venituri 2013'!$W$2</f>
        <v>0</v>
      </c>
      <c r="K42" s="46"/>
      <c r="L42" s="65"/>
      <c r="M42" s="80">
        <f t="shared" si="7"/>
        <v>0</v>
      </c>
      <c r="N42" s="81">
        <v>0</v>
      </c>
      <c r="O42" s="81">
        <v>0</v>
      </c>
      <c r="P42" s="81">
        <v>0</v>
      </c>
      <c r="Q42" s="81">
        <v>0</v>
      </c>
      <c r="R42" s="65"/>
      <c r="S42" s="65"/>
      <c r="T42" s="49">
        <f t="shared" si="0"/>
        <v>0</v>
      </c>
      <c r="U42" s="50" t="e">
        <f>G42+I42+#REF!</f>
        <v>#REF!</v>
      </c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51"/>
      <c r="AH42" s="152"/>
    </row>
    <row r="43" spans="1:34" s="66" customFormat="1" ht="25.5" outlineLevel="3">
      <c r="A43" s="76">
        <v>38</v>
      </c>
      <c r="B43" s="100" t="s">
        <v>86</v>
      </c>
      <c r="C43" s="95" t="s">
        <v>87</v>
      </c>
      <c r="D43" s="96"/>
      <c r="E43" s="84">
        <v>250000</v>
      </c>
      <c r="F43" s="85">
        <f t="shared" si="1"/>
        <v>0</v>
      </c>
      <c r="G43" s="84"/>
      <c r="H43" s="85"/>
      <c r="I43" s="84">
        <v>0</v>
      </c>
      <c r="J43" s="45">
        <f>Q43/'[3]Venituri 2013'!$W$2</f>
        <v>0</v>
      </c>
      <c r="K43" s="46"/>
      <c r="L43" s="65"/>
      <c r="M43" s="80">
        <f t="shared" si="7"/>
        <v>0</v>
      </c>
      <c r="N43" s="81">
        <v>0</v>
      </c>
      <c r="O43" s="81">
        <v>0</v>
      </c>
      <c r="P43" s="81">
        <v>0</v>
      </c>
      <c r="Q43" s="81">
        <v>0</v>
      </c>
      <c r="R43" s="65"/>
      <c r="S43" s="65"/>
      <c r="T43" s="49">
        <f t="shared" si="0"/>
        <v>0</v>
      </c>
      <c r="U43" s="50" t="e">
        <f>G43+I43+#REF!</f>
        <v>#REF!</v>
      </c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51"/>
      <c r="AH43" s="152"/>
    </row>
    <row r="44" spans="1:34" s="66" customFormat="1" ht="25.5" outlineLevel="3">
      <c r="A44" s="76">
        <v>39</v>
      </c>
      <c r="B44" s="100" t="s">
        <v>88</v>
      </c>
      <c r="C44" s="95" t="s">
        <v>89</v>
      </c>
      <c r="D44" s="96"/>
      <c r="E44" s="84">
        <v>395000</v>
      </c>
      <c r="F44" s="85">
        <f t="shared" si="1"/>
        <v>1.5240506329113923</v>
      </c>
      <c r="G44" s="84">
        <v>602000</v>
      </c>
      <c r="H44" s="85">
        <f t="shared" si="2"/>
        <v>0.94186046511627908</v>
      </c>
      <c r="I44" s="84">
        <v>567000</v>
      </c>
      <c r="J44" s="45">
        <f>Q44/'[3]Venituri 2013'!$W$2</f>
        <v>0</v>
      </c>
      <c r="K44" s="46"/>
      <c r="L44" s="65"/>
      <c r="M44" s="80">
        <f t="shared" si="7"/>
        <v>638000</v>
      </c>
      <c r="N44" s="81">
        <v>638000</v>
      </c>
      <c r="O44" s="81"/>
      <c r="P44" s="81">
        <v>0</v>
      </c>
      <c r="Q44" s="81">
        <v>0</v>
      </c>
      <c r="R44" s="65"/>
      <c r="S44" s="65"/>
      <c r="T44" s="49">
        <f t="shared" si="0"/>
        <v>1169000</v>
      </c>
      <c r="U44" s="50" t="e">
        <f>G44+I44+#REF!</f>
        <v>#REF!</v>
      </c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51">
        <f t="shared" si="3"/>
        <v>4.5858024691358024</v>
      </c>
      <c r="AH44" s="152">
        <v>2600150</v>
      </c>
    </row>
    <row r="45" spans="1:34" s="66" customFormat="1" ht="38.25" outlineLevel="3">
      <c r="A45" s="76">
        <v>40</v>
      </c>
      <c r="B45" s="100" t="s">
        <v>90</v>
      </c>
      <c r="C45" s="95" t="s">
        <v>91</v>
      </c>
      <c r="D45" s="96"/>
      <c r="E45" s="84">
        <v>0</v>
      </c>
      <c r="F45" s="85"/>
      <c r="G45" s="84"/>
      <c r="H45" s="85"/>
      <c r="I45" s="84">
        <v>0</v>
      </c>
      <c r="J45" s="45">
        <f>Q45/'[3]Venituri 2013'!$W$2</f>
        <v>0</v>
      </c>
      <c r="K45" s="46"/>
      <c r="L45" s="65"/>
      <c r="M45" s="80">
        <f t="shared" si="7"/>
        <v>0</v>
      </c>
      <c r="N45" s="81">
        <v>0</v>
      </c>
      <c r="O45" s="81">
        <v>0</v>
      </c>
      <c r="P45" s="81">
        <v>0</v>
      </c>
      <c r="Q45" s="81">
        <v>0</v>
      </c>
      <c r="R45" s="65"/>
      <c r="S45" s="65"/>
      <c r="T45" s="49">
        <f t="shared" si="0"/>
        <v>0</v>
      </c>
      <c r="U45" s="50" t="e">
        <f>G45+I45+#REF!</f>
        <v>#REF!</v>
      </c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51"/>
      <c r="AH45" s="72"/>
    </row>
    <row r="46" spans="1:34" s="66" customFormat="1" ht="15" outlineLevel="2">
      <c r="A46" s="67">
        <v>41</v>
      </c>
      <c r="B46" s="71" t="s">
        <v>92</v>
      </c>
      <c r="C46" s="73" t="s">
        <v>93</v>
      </c>
      <c r="D46" s="74"/>
      <c r="E46" s="43">
        <f>E47</f>
        <v>205275</v>
      </c>
      <c r="F46" s="44">
        <f t="shared" si="1"/>
        <v>2.8447789550602849E-2</v>
      </c>
      <c r="G46" s="43">
        <f>G47</f>
        <v>5839.62</v>
      </c>
      <c r="H46" s="44">
        <f t="shared" si="2"/>
        <v>0</v>
      </c>
      <c r="I46" s="43">
        <f>I47</f>
        <v>0</v>
      </c>
      <c r="J46" s="45">
        <f>J47</f>
        <v>0</v>
      </c>
      <c r="K46" s="46"/>
      <c r="L46" s="65"/>
      <c r="M46" s="45">
        <f>M47</f>
        <v>83000</v>
      </c>
      <c r="N46" s="45">
        <f>N47</f>
        <v>83000</v>
      </c>
      <c r="O46" s="45">
        <f>O47</f>
        <v>0</v>
      </c>
      <c r="P46" s="45">
        <f>P47</f>
        <v>0</v>
      </c>
      <c r="Q46" s="45">
        <f>Q47</f>
        <v>0</v>
      </c>
      <c r="R46" s="65"/>
      <c r="S46" s="65"/>
      <c r="T46" s="49">
        <f t="shared" si="0"/>
        <v>5839.62</v>
      </c>
      <c r="U46" s="50" t="e">
        <f>G46+I46+#REF!</f>
        <v>#REF!</v>
      </c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51" t="e">
        <f t="shared" si="3"/>
        <v>#DIV/0!</v>
      </c>
      <c r="AH46" s="43">
        <f>AH47</f>
        <v>82670</v>
      </c>
    </row>
    <row r="47" spans="1:34" s="66" customFormat="1" ht="15" outlineLevel="3">
      <c r="A47" s="76">
        <v>42</v>
      </c>
      <c r="B47" s="77" t="s">
        <v>94</v>
      </c>
      <c r="C47" s="101" t="s">
        <v>95</v>
      </c>
      <c r="D47" s="102"/>
      <c r="E47" s="84">
        <v>205275</v>
      </c>
      <c r="F47" s="85">
        <f t="shared" si="1"/>
        <v>2.8447789550602849E-2</v>
      </c>
      <c r="G47" s="84">
        <v>5839.62</v>
      </c>
      <c r="H47" s="85">
        <f t="shared" si="2"/>
        <v>0</v>
      </c>
      <c r="I47" s="84">
        <v>0</v>
      </c>
      <c r="J47" s="45">
        <f>Q47/'[3]Venituri 2013'!$W$2</f>
        <v>0</v>
      </c>
      <c r="K47" s="46"/>
      <c r="L47" s="65"/>
      <c r="M47" s="80">
        <f>SUM(N47:Q47)</f>
        <v>83000</v>
      </c>
      <c r="N47" s="81">
        <v>83000</v>
      </c>
      <c r="O47" s="81"/>
      <c r="P47" s="81"/>
      <c r="Q47" s="81"/>
      <c r="R47" s="65"/>
      <c r="S47" s="65"/>
      <c r="T47" s="49">
        <f t="shared" si="0"/>
        <v>5839.62</v>
      </c>
      <c r="U47" s="50" t="e">
        <f>G47+I47+#REF!</f>
        <v>#REF!</v>
      </c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51" t="e">
        <f t="shared" si="3"/>
        <v>#DIV/0!</v>
      </c>
      <c r="AH47" s="152">
        <v>82670</v>
      </c>
    </row>
    <row r="48" spans="1:34" s="66" customFormat="1" ht="15" outlineLevel="2">
      <c r="A48" s="67">
        <v>43</v>
      </c>
      <c r="B48" s="98" t="s">
        <v>96</v>
      </c>
      <c r="C48" s="73" t="s">
        <v>97</v>
      </c>
      <c r="D48" s="74"/>
      <c r="E48" s="43">
        <f>E49+E50</f>
        <v>1587815</v>
      </c>
      <c r="F48" s="44">
        <f t="shared" si="1"/>
        <v>1.8018497117107471E-2</v>
      </c>
      <c r="G48" s="43">
        <f>G49+G50</f>
        <v>28610.04</v>
      </c>
      <c r="H48" s="44">
        <f t="shared" si="2"/>
        <v>1.1769882181220299</v>
      </c>
      <c r="I48" s="43">
        <f>I49+I50</f>
        <v>33673.68</v>
      </c>
      <c r="J48" s="45">
        <f>J49+J50</f>
        <v>0</v>
      </c>
      <c r="K48" s="46"/>
      <c r="L48" s="65"/>
      <c r="M48" s="45">
        <f>M49+M50</f>
        <v>7000</v>
      </c>
      <c r="N48" s="45">
        <f>N49+N50</f>
        <v>7000</v>
      </c>
      <c r="O48" s="45">
        <f>O49+O50</f>
        <v>0</v>
      </c>
      <c r="P48" s="45">
        <f>P49+P50</f>
        <v>0</v>
      </c>
      <c r="Q48" s="45">
        <f>Q49+Q50</f>
        <v>0</v>
      </c>
      <c r="R48" s="65"/>
      <c r="S48" s="65"/>
      <c r="T48" s="49">
        <f t="shared" si="0"/>
        <v>62283.72</v>
      </c>
      <c r="U48" s="50" t="e">
        <f>G48+I48+#REF!</f>
        <v>#REF!</v>
      </c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51">
        <f t="shared" si="3"/>
        <v>0.85201320437801875</v>
      </c>
      <c r="AH48" s="43">
        <f>AH49+AH50</f>
        <v>28690.420000000002</v>
      </c>
    </row>
    <row r="49" spans="1:34" s="66" customFormat="1" ht="15" outlineLevel="3">
      <c r="A49" s="76">
        <v>44</v>
      </c>
      <c r="B49" s="77" t="s">
        <v>98</v>
      </c>
      <c r="C49" s="82" t="s">
        <v>99</v>
      </c>
      <c r="D49" s="83"/>
      <c r="E49" s="84">
        <v>1273</v>
      </c>
      <c r="F49" s="85">
        <f t="shared" si="1"/>
        <v>0</v>
      </c>
      <c r="G49" s="84">
        <v>0</v>
      </c>
      <c r="H49" s="85" t="e">
        <f t="shared" si="2"/>
        <v>#DIV/0!</v>
      </c>
      <c r="I49" s="84">
        <v>2391</v>
      </c>
      <c r="J49" s="45">
        <f>Q49/'[3]Venituri 2013'!$W$2</f>
        <v>0</v>
      </c>
      <c r="K49" s="46"/>
      <c r="L49" s="65"/>
      <c r="M49" s="80">
        <f>SUM(N49:Q49)</f>
        <v>7000</v>
      </c>
      <c r="N49" s="81">
        <v>7000</v>
      </c>
      <c r="O49" s="81"/>
      <c r="P49" s="81"/>
      <c r="Q49" s="81"/>
      <c r="R49" s="65"/>
      <c r="S49" s="65"/>
      <c r="T49" s="49">
        <f t="shared" si="0"/>
        <v>2391</v>
      </c>
      <c r="U49" s="50" t="e">
        <f>G49+I49+#REF!</f>
        <v>#REF!</v>
      </c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51">
        <f t="shared" si="3"/>
        <v>2.4025010455876203</v>
      </c>
      <c r="AH49" s="152">
        <v>5744.38</v>
      </c>
    </row>
    <row r="50" spans="1:34" s="66" customFormat="1" ht="15" outlineLevel="3">
      <c r="A50" s="76">
        <v>45</v>
      </c>
      <c r="B50" s="99" t="s">
        <v>100</v>
      </c>
      <c r="C50" s="82" t="s">
        <v>101</v>
      </c>
      <c r="D50" s="83"/>
      <c r="E50" s="84">
        <v>1586542</v>
      </c>
      <c r="F50" s="85">
        <f t="shared" si="1"/>
        <v>1.803295469013742E-2</v>
      </c>
      <c r="G50" s="84">
        <v>28610.04</v>
      </c>
      <c r="H50" s="85">
        <f t="shared" si="2"/>
        <v>1.0934161574048831</v>
      </c>
      <c r="I50" s="84">
        <v>31282.68</v>
      </c>
      <c r="J50" s="45">
        <f>Q50/'[3]Venituri 2013'!$W$2</f>
        <v>0</v>
      </c>
      <c r="K50" s="46"/>
      <c r="L50" s="65"/>
      <c r="M50" s="80">
        <f>SUM(N50:Q50)</f>
        <v>0</v>
      </c>
      <c r="N50" s="81">
        <v>0</v>
      </c>
      <c r="O50" s="81">
        <v>0</v>
      </c>
      <c r="P50" s="81">
        <v>0</v>
      </c>
      <c r="Q50" s="81">
        <v>0</v>
      </c>
      <c r="R50" s="65"/>
      <c r="S50" s="65"/>
      <c r="T50" s="49">
        <f t="shared" si="0"/>
        <v>59892.72</v>
      </c>
      <c r="U50" s="50" t="e">
        <f>G50+I50+#REF!</f>
        <v>#REF!</v>
      </c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51">
        <f t="shared" si="3"/>
        <v>0.73350620854734949</v>
      </c>
      <c r="AH50" s="152">
        <v>22946.04</v>
      </c>
    </row>
    <row r="51" spans="1:34" s="66" customFormat="1" ht="25.5" outlineLevel="2">
      <c r="A51" s="67">
        <v>46</v>
      </c>
      <c r="B51" s="71" t="s">
        <v>102</v>
      </c>
      <c r="C51" s="73" t="s">
        <v>103</v>
      </c>
      <c r="D51" s="74"/>
      <c r="E51" s="43">
        <f>E52+E55+E56</f>
        <v>1418472</v>
      </c>
      <c r="F51" s="44">
        <f t="shared" si="1"/>
        <v>0.12727019638033038</v>
      </c>
      <c r="G51" s="43">
        <f>G52+G55+G56</f>
        <v>180529.21</v>
      </c>
      <c r="H51" s="44">
        <f t="shared" si="2"/>
        <v>1.5177886171440067</v>
      </c>
      <c r="I51" s="43">
        <f>I52+I55+I56</f>
        <v>274005.18</v>
      </c>
      <c r="J51" s="45">
        <f>SUM(J52,J55,J56)</f>
        <v>0</v>
      </c>
      <c r="K51" s="46"/>
      <c r="L51" s="65"/>
      <c r="M51" s="45">
        <f>SUM(M52,M55,M56)</f>
        <v>1732000</v>
      </c>
      <c r="N51" s="45">
        <f>SUM(N52,N55,N56)</f>
        <v>1732000</v>
      </c>
      <c r="O51" s="45">
        <f>SUM(O52,O55,O56)</f>
        <v>0</v>
      </c>
      <c r="P51" s="45">
        <f>SUM(P52,P55,P56)</f>
        <v>0</v>
      </c>
      <c r="Q51" s="45">
        <f>SUM(Q52,Q55,Q56)</f>
        <v>0</v>
      </c>
      <c r="R51" s="65"/>
      <c r="S51" s="65"/>
      <c r="T51" s="49">
        <f t="shared" si="0"/>
        <v>454534.39</v>
      </c>
      <c r="U51" s="50" t="e">
        <f>G51+I51+#REF!</f>
        <v>#REF!</v>
      </c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51">
        <f t="shared" si="3"/>
        <v>1.5038144169391252</v>
      </c>
      <c r="AH51" s="43">
        <f>AH52+AH55+AH56</f>
        <v>412052.94000000006</v>
      </c>
    </row>
    <row r="52" spans="1:34" s="66" customFormat="1" ht="15" outlineLevel="3">
      <c r="A52" s="67">
        <v>47</v>
      </c>
      <c r="B52" s="77" t="s">
        <v>104</v>
      </c>
      <c r="C52" s="103" t="s">
        <v>105</v>
      </c>
      <c r="D52" s="104"/>
      <c r="E52" s="43">
        <f>E53+E54</f>
        <v>713005</v>
      </c>
      <c r="F52" s="44">
        <f t="shared" si="1"/>
        <v>0.15863483425782426</v>
      </c>
      <c r="G52" s="43">
        <f>G53+G54</f>
        <v>113107.43</v>
      </c>
      <c r="H52" s="44">
        <f t="shared" si="2"/>
        <v>1.045191549308476</v>
      </c>
      <c r="I52" s="43">
        <f>I53+I54</f>
        <v>118218.93</v>
      </c>
      <c r="J52" s="45">
        <f>J53+J54</f>
        <v>0</v>
      </c>
      <c r="K52" s="46"/>
      <c r="L52" s="65"/>
      <c r="M52" s="45">
        <f>M53+M54</f>
        <v>935000</v>
      </c>
      <c r="N52" s="45">
        <f>N53+N54</f>
        <v>935000</v>
      </c>
      <c r="O52" s="45">
        <f>O53+O54</f>
        <v>0</v>
      </c>
      <c r="P52" s="45">
        <f>P53+P54</f>
        <v>0</v>
      </c>
      <c r="Q52" s="45">
        <f>Q53+Q54</f>
        <v>0</v>
      </c>
      <c r="R52" s="65"/>
      <c r="S52" s="65"/>
      <c r="T52" s="49">
        <f t="shared" si="0"/>
        <v>231326.36</v>
      </c>
      <c r="U52" s="50" t="e">
        <f>G52+I52+#REF!</f>
        <v>#REF!</v>
      </c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51">
        <f t="shared" si="3"/>
        <v>1.547694434385424</v>
      </c>
      <c r="AH52" s="43">
        <f>AH53+AH54</f>
        <v>182966.78000000003</v>
      </c>
    </row>
    <row r="53" spans="1:34" s="66" customFormat="1" ht="25.5" outlineLevel="4">
      <c r="A53" s="76">
        <v>48</v>
      </c>
      <c r="B53" s="88" t="s">
        <v>106</v>
      </c>
      <c r="C53" s="105" t="s">
        <v>107</v>
      </c>
      <c r="D53" s="106"/>
      <c r="E53" s="84">
        <v>413877</v>
      </c>
      <c r="F53" s="85">
        <f t="shared" si="1"/>
        <v>0.21786190099957234</v>
      </c>
      <c r="G53" s="84">
        <v>90168.03</v>
      </c>
      <c r="H53" s="85">
        <f t="shared" si="2"/>
        <v>0.99079463086861275</v>
      </c>
      <c r="I53" s="84">
        <v>89338</v>
      </c>
      <c r="J53" s="45">
        <f>Q53/'[3]Venituri 2013'!$W$2</f>
        <v>0</v>
      </c>
      <c r="K53" s="46"/>
      <c r="L53" s="65"/>
      <c r="M53" s="80">
        <f>SUM(N53:Q53)</f>
        <v>610000</v>
      </c>
      <c r="N53" s="81">
        <v>610000</v>
      </c>
      <c r="O53" s="81"/>
      <c r="P53" s="81"/>
      <c r="Q53" s="81"/>
      <c r="R53" s="65"/>
      <c r="S53" s="65"/>
      <c r="T53" s="49">
        <f t="shared" si="0"/>
        <v>179506.03</v>
      </c>
      <c r="U53" s="50" t="e">
        <f>G53+I53+#REF!</f>
        <v>#REF!</v>
      </c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51">
        <f t="shared" si="3"/>
        <v>1.4707898094875642</v>
      </c>
      <c r="AH53" s="152">
        <v>131397.42000000001</v>
      </c>
    </row>
    <row r="54" spans="1:34" s="66" customFormat="1" ht="25.5" outlineLevel="4">
      <c r="A54" s="76">
        <v>49</v>
      </c>
      <c r="B54" s="88" t="s">
        <v>108</v>
      </c>
      <c r="C54" s="105" t="s">
        <v>109</v>
      </c>
      <c r="D54" s="106"/>
      <c r="E54" s="84">
        <v>299128</v>
      </c>
      <c r="F54" s="85">
        <f t="shared" si="1"/>
        <v>7.6687571875585045E-2</v>
      </c>
      <c r="G54" s="84">
        <v>22939.4</v>
      </c>
      <c r="H54" s="85">
        <f t="shared" si="2"/>
        <v>1.2590098258890816</v>
      </c>
      <c r="I54" s="84">
        <v>28880.93</v>
      </c>
      <c r="J54" s="45">
        <f>Q54/'[3]Venituri 2013'!$W$2</f>
        <v>0</v>
      </c>
      <c r="K54" s="46"/>
      <c r="L54" s="65"/>
      <c r="M54" s="80">
        <f>SUM(N54:Q54)</f>
        <v>325000</v>
      </c>
      <c r="N54" s="81">
        <v>325000</v>
      </c>
      <c r="O54" s="81"/>
      <c r="P54" s="81"/>
      <c r="Q54" s="81"/>
      <c r="R54" s="65"/>
      <c r="S54" s="65"/>
      <c r="T54" s="49">
        <f t="shared" si="0"/>
        <v>51820.33</v>
      </c>
      <c r="U54" s="50" t="e">
        <f>G54+I54+#REF!</f>
        <v>#REF!</v>
      </c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51">
        <f t="shared" si="3"/>
        <v>1.7855851594806678</v>
      </c>
      <c r="AH54" s="152">
        <v>51569.36</v>
      </c>
    </row>
    <row r="55" spans="1:34" s="66" customFormat="1" ht="25.5" outlineLevel="3">
      <c r="A55" s="67">
        <v>50</v>
      </c>
      <c r="B55" s="77" t="s">
        <v>110</v>
      </c>
      <c r="C55" s="82" t="s">
        <v>111</v>
      </c>
      <c r="D55" s="83"/>
      <c r="E55" s="84">
        <v>288314</v>
      </c>
      <c r="F55" s="85">
        <f t="shared" si="1"/>
        <v>8.6329487988790008E-3</v>
      </c>
      <c r="G55" s="84">
        <v>2489</v>
      </c>
      <c r="H55" s="85">
        <f t="shared" si="2"/>
        <v>4.7697870630775414</v>
      </c>
      <c r="I55" s="84">
        <v>11872</v>
      </c>
      <c r="J55" s="45">
        <f>Q55/'[3]Venituri 2013'!$W$2</f>
        <v>0</v>
      </c>
      <c r="K55" s="46"/>
      <c r="L55" s="65"/>
      <c r="M55" s="80">
        <f>SUM(N55:Q55)</f>
        <v>648000</v>
      </c>
      <c r="N55" s="81">
        <v>648000</v>
      </c>
      <c r="O55" s="81"/>
      <c r="P55" s="81"/>
      <c r="Q55" s="81"/>
      <c r="R55" s="65"/>
      <c r="S55" s="65"/>
      <c r="T55" s="49">
        <f t="shared" si="0"/>
        <v>14361</v>
      </c>
      <c r="U55" s="50" t="e">
        <f>G55+I55+#REF!</f>
        <v>#REF!</v>
      </c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51">
        <f t="shared" si="3"/>
        <v>0.91273584905660377</v>
      </c>
      <c r="AH55" s="152">
        <v>10836</v>
      </c>
    </row>
    <row r="56" spans="1:34" s="66" customFormat="1" ht="25.5" outlineLevel="3">
      <c r="A56" s="67">
        <v>51</v>
      </c>
      <c r="B56" s="77" t="s">
        <v>112</v>
      </c>
      <c r="C56" s="82" t="s">
        <v>113</v>
      </c>
      <c r="D56" s="83"/>
      <c r="E56" s="84">
        <v>417153</v>
      </c>
      <c r="F56" s="85">
        <f t="shared" si="1"/>
        <v>0.15565698916224982</v>
      </c>
      <c r="G56" s="84">
        <v>64932.78</v>
      </c>
      <c r="H56" s="85">
        <f t="shared" si="2"/>
        <v>2.21635743918557</v>
      </c>
      <c r="I56" s="84">
        <v>143914.25</v>
      </c>
      <c r="J56" s="45">
        <f>Q56/'[3]Venituri 2013'!$W$2</f>
        <v>0</v>
      </c>
      <c r="K56" s="46"/>
      <c r="L56" s="65"/>
      <c r="M56" s="80">
        <f>SUM(N56:Q56)</f>
        <v>149000</v>
      </c>
      <c r="N56" s="81">
        <v>149000</v>
      </c>
      <c r="O56" s="81"/>
      <c r="P56" s="81">
        <v>0</v>
      </c>
      <c r="Q56" s="81">
        <v>0</v>
      </c>
      <c r="R56" s="65"/>
      <c r="S56" s="65"/>
      <c r="T56" s="49">
        <f t="shared" si="0"/>
        <v>208847.03</v>
      </c>
      <c r="U56" s="50" t="e">
        <f>G56+I56+#REF!</f>
        <v>#REF!</v>
      </c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51">
        <f t="shared" si="3"/>
        <v>1.5165291831767875</v>
      </c>
      <c r="AH56" s="152">
        <v>218250.16</v>
      </c>
    </row>
    <row r="57" spans="1:34" s="66" customFormat="1" ht="15" outlineLevel="1">
      <c r="A57" s="67">
        <v>52</v>
      </c>
      <c r="B57" s="107" t="s">
        <v>114</v>
      </c>
      <c r="C57" s="86" t="s">
        <v>115</v>
      </c>
      <c r="D57" s="87"/>
      <c r="E57" s="43">
        <f>E58</f>
        <v>0</v>
      </c>
      <c r="F57" s="44"/>
      <c r="G57" s="43">
        <f>G58</f>
        <v>107312.41</v>
      </c>
      <c r="H57" s="44">
        <f t="shared" si="2"/>
        <v>2.2363371580230096</v>
      </c>
      <c r="I57" s="43">
        <f>I58</f>
        <v>239986.73</v>
      </c>
      <c r="J57" s="45">
        <f>J58</f>
        <v>0</v>
      </c>
      <c r="K57" s="46"/>
      <c r="L57" s="65"/>
      <c r="M57" s="45">
        <f t="shared" ref="M57:Q58" si="8">M58</f>
        <v>0</v>
      </c>
      <c r="N57" s="45">
        <f t="shared" si="8"/>
        <v>0</v>
      </c>
      <c r="O57" s="45">
        <f t="shared" si="8"/>
        <v>0</v>
      </c>
      <c r="P57" s="45">
        <f t="shared" si="8"/>
        <v>0</v>
      </c>
      <c r="Q57" s="45">
        <f t="shared" si="8"/>
        <v>0</v>
      </c>
      <c r="R57" s="65"/>
      <c r="S57" s="65"/>
      <c r="T57" s="49">
        <f t="shared" si="0"/>
        <v>347299.14</v>
      </c>
      <c r="U57" s="50" t="e">
        <f>G57+I57+#REF!</f>
        <v>#REF!</v>
      </c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51">
        <f t="shared" si="3"/>
        <v>1.0285536204439303</v>
      </c>
      <c r="AH57" s="43">
        <f>AH58</f>
        <v>246839.22</v>
      </c>
    </row>
    <row r="58" spans="1:34" s="66" customFormat="1" ht="15" outlineLevel="2">
      <c r="A58" s="67">
        <v>53</v>
      </c>
      <c r="B58" s="98" t="s">
        <v>116</v>
      </c>
      <c r="C58" s="73" t="s">
        <v>117</v>
      </c>
      <c r="D58" s="74"/>
      <c r="E58" s="43">
        <f>E59</f>
        <v>0</v>
      </c>
      <c r="F58" s="44"/>
      <c r="G58" s="43">
        <f>G59</f>
        <v>107312.41</v>
      </c>
      <c r="H58" s="44">
        <f t="shared" si="2"/>
        <v>2.2363371580230096</v>
      </c>
      <c r="I58" s="43">
        <f>I59</f>
        <v>239986.73</v>
      </c>
      <c r="J58" s="45">
        <f>J59</f>
        <v>0</v>
      </c>
      <c r="K58" s="108"/>
      <c r="L58" s="65"/>
      <c r="M58" s="45">
        <f t="shared" si="8"/>
        <v>0</v>
      </c>
      <c r="N58" s="45">
        <f t="shared" si="8"/>
        <v>0</v>
      </c>
      <c r="O58" s="45">
        <f t="shared" si="8"/>
        <v>0</v>
      </c>
      <c r="P58" s="45">
        <f t="shared" si="8"/>
        <v>0</v>
      </c>
      <c r="Q58" s="45">
        <f t="shared" si="8"/>
        <v>0</v>
      </c>
      <c r="R58" s="65"/>
      <c r="S58" s="65"/>
      <c r="T58" s="49">
        <f t="shared" si="0"/>
        <v>347299.14</v>
      </c>
      <c r="U58" s="50" t="e">
        <f>G58+I58+#REF!</f>
        <v>#REF!</v>
      </c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51">
        <f t="shared" si="3"/>
        <v>1.0285536204439303</v>
      </c>
      <c r="AH58" s="43">
        <f>AH59</f>
        <v>246839.22</v>
      </c>
    </row>
    <row r="59" spans="1:34" s="66" customFormat="1" ht="15" outlineLevel="3">
      <c r="A59" s="67">
        <v>54</v>
      </c>
      <c r="B59" s="99" t="s">
        <v>118</v>
      </c>
      <c r="C59" s="82" t="s">
        <v>119</v>
      </c>
      <c r="D59" s="83"/>
      <c r="E59" s="84">
        <v>0</v>
      </c>
      <c r="F59" s="85" t="e">
        <f t="shared" si="1"/>
        <v>#DIV/0!</v>
      </c>
      <c r="G59" s="84">
        <v>107312.41</v>
      </c>
      <c r="H59" s="85">
        <f t="shared" si="2"/>
        <v>2.2363371580230096</v>
      </c>
      <c r="I59" s="84">
        <v>239986.73</v>
      </c>
      <c r="J59" s="45">
        <f>Q59/'[3]Venituri 2013'!$W$2</f>
        <v>0</v>
      </c>
      <c r="K59" s="108"/>
      <c r="L59" s="65"/>
      <c r="M59" s="80">
        <f>SUM(N59:Q59)</f>
        <v>0</v>
      </c>
      <c r="N59" s="81">
        <v>0</v>
      </c>
      <c r="O59" s="81"/>
      <c r="P59" s="81"/>
      <c r="Q59" s="81"/>
      <c r="R59" s="65"/>
      <c r="S59" s="65"/>
      <c r="T59" s="49">
        <f t="shared" si="0"/>
        <v>347299.14</v>
      </c>
      <c r="U59" s="50" t="e">
        <f>G59+I59+#REF!</f>
        <v>#REF!</v>
      </c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51">
        <f t="shared" si="3"/>
        <v>1.0285536204439303</v>
      </c>
      <c r="AH59" s="152">
        <v>246839.22</v>
      </c>
    </row>
    <row r="60" spans="1:34" s="66" customFormat="1" ht="15" outlineLevel="1">
      <c r="A60" s="58">
        <v>55</v>
      </c>
      <c r="B60" s="165" t="s">
        <v>120</v>
      </c>
      <c r="C60" s="166" t="s">
        <v>121</v>
      </c>
      <c r="D60" s="167"/>
      <c r="E60" s="168">
        <f>E61+E71</f>
        <v>8250052</v>
      </c>
      <c r="F60" s="169">
        <f t="shared" si="1"/>
        <v>0.16549659565782132</v>
      </c>
      <c r="G60" s="168">
        <f>G61+G71</f>
        <v>1365355.52</v>
      </c>
      <c r="H60" s="169">
        <f t="shared" si="2"/>
        <v>0.95434942102112719</v>
      </c>
      <c r="I60" s="168">
        <f>I61+I71</f>
        <v>1303026.25</v>
      </c>
      <c r="J60" s="170">
        <f>SUM(J61,J71)</f>
        <v>0</v>
      </c>
      <c r="K60" s="155"/>
      <c r="L60" s="163"/>
      <c r="M60" s="162">
        <f>SUM(M61,M71)</f>
        <v>2427500</v>
      </c>
      <c r="N60" s="162">
        <f>SUM(N61,N71)</f>
        <v>2427500</v>
      </c>
      <c r="O60" s="162">
        <f>SUM(O61,O71)</f>
        <v>0</v>
      </c>
      <c r="P60" s="162">
        <f>SUM(P61,P71)</f>
        <v>0</v>
      </c>
      <c r="Q60" s="162">
        <f>SUM(Q61,Q71)</f>
        <v>0</v>
      </c>
      <c r="R60" s="163"/>
      <c r="S60" s="163"/>
      <c r="T60" s="156">
        <f t="shared" si="0"/>
        <v>2668381.77</v>
      </c>
      <c r="U60" s="157" t="e">
        <f>G60+I60+#REF!</f>
        <v>#REF!</v>
      </c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73">
        <f t="shared" si="3"/>
        <v>1.353413831839535</v>
      </c>
      <c r="AH60" s="168">
        <f>AH61+AH71</f>
        <v>1763533.75</v>
      </c>
    </row>
    <row r="61" spans="1:34" s="66" customFormat="1" ht="15" outlineLevel="1">
      <c r="A61" s="67">
        <v>56</v>
      </c>
      <c r="B61" s="68" t="s">
        <v>122</v>
      </c>
      <c r="C61" s="86" t="s">
        <v>123</v>
      </c>
      <c r="D61" s="87"/>
      <c r="E61" s="43">
        <f>E62+E69</f>
        <v>2543911</v>
      </c>
      <c r="F61" s="44">
        <f t="shared" si="1"/>
        <v>0.28601526547115841</v>
      </c>
      <c r="G61" s="43">
        <f>G62+G69</f>
        <v>727597.38</v>
      </c>
      <c r="H61" s="44">
        <f t="shared" si="2"/>
        <v>1.2590276644481595</v>
      </c>
      <c r="I61" s="43">
        <f>I62+I69</f>
        <v>916065.23</v>
      </c>
      <c r="J61" s="45">
        <f>SUM(J62,J69)</f>
        <v>0</v>
      </c>
      <c r="K61" s="46"/>
      <c r="L61" s="65"/>
      <c r="M61" s="45">
        <f>SUM(M62,M69)</f>
        <v>1000000</v>
      </c>
      <c r="N61" s="45">
        <f>SUM(N62,N69)</f>
        <v>1000000</v>
      </c>
      <c r="O61" s="45">
        <f>SUM(O62,O69)</f>
        <v>0</v>
      </c>
      <c r="P61" s="45">
        <f>SUM(P62,P69)</f>
        <v>0</v>
      </c>
      <c r="Q61" s="45">
        <f>SUM(Q62,Q69)</f>
        <v>0</v>
      </c>
      <c r="R61" s="65"/>
      <c r="S61" s="65"/>
      <c r="T61" s="49">
        <f t="shared" si="0"/>
        <v>1643662.6099999999</v>
      </c>
      <c r="U61" s="50" t="e">
        <f>G61+I61+#REF!</f>
        <v>#REF!</v>
      </c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51">
        <f t="shared" si="3"/>
        <v>1.2037506433903185</v>
      </c>
      <c r="AH61" s="43">
        <f>AH62+AH69</f>
        <v>1102714.1100000001</v>
      </c>
    </row>
    <row r="62" spans="1:34" s="66" customFormat="1" ht="15" outlineLevel="2">
      <c r="A62" s="67">
        <v>57</v>
      </c>
      <c r="B62" s="71" t="s">
        <v>124</v>
      </c>
      <c r="C62" s="73" t="s">
        <v>125</v>
      </c>
      <c r="D62" s="74"/>
      <c r="E62" s="43">
        <f>SUM(E63:E68)</f>
        <v>2543911</v>
      </c>
      <c r="F62" s="44">
        <f t="shared" si="1"/>
        <v>0.28601369308910574</v>
      </c>
      <c r="G62" s="43">
        <f>SUM(G63:G68)</f>
        <v>727593.38</v>
      </c>
      <c r="H62" s="44">
        <f t="shared" si="2"/>
        <v>1.2590345860485976</v>
      </c>
      <c r="I62" s="43">
        <f>SUM(I63:I68)</f>
        <v>916065.23</v>
      </c>
      <c r="J62" s="45">
        <f>SUM(J63:J66,J68)</f>
        <v>0</v>
      </c>
      <c r="K62" s="46"/>
      <c r="L62" s="65"/>
      <c r="M62" s="45">
        <f>SUM(M63:M66,M68)</f>
        <v>1000000</v>
      </c>
      <c r="N62" s="45">
        <f>SUM(N63:N66,N68)</f>
        <v>1000000</v>
      </c>
      <c r="O62" s="45">
        <f>SUM(O63:O66,O68)</f>
        <v>0</v>
      </c>
      <c r="P62" s="45">
        <f>SUM(P63:P66,P68)</f>
        <v>0</v>
      </c>
      <c r="Q62" s="45">
        <f>SUM(Q63:Q66,Q68)</f>
        <v>0</v>
      </c>
      <c r="R62" s="65"/>
      <c r="S62" s="65"/>
      <c r="T62" s="49">
        <f t="shared" si="0"/>
        <v>1643658.6099999999</v>
      </c>
      <c r="U62" s="50" t="e">
        <f>G62+I62+#REF!</f>
        <v>#REF!</v>
      </c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51">
        <f t="shared" si="3"/>
        <v>1.2037506433903185</v>
      </c>
      <c r="AH62" s="43">
        <f>SUM(AH63:AH68)</f>
        <v>1102714.1100000001</v>
      </c>
    </row>
    <row r="63" spans="1:34" s="66" customFormat="1" ht="25.5" outlineLevel="3">
      <c r="A63" s="76">
        <v>58</v>
      </c>
      <c r="B63" s="77" t="s">
        <v>126</v>
      </c>
      <c r="C63" s="82" t="s">
        <v>127</v>
      </c>
      <c r="D63" s="83"/>
      <c r="E63" s="84">
        <v>0</v>
      </c>
      <c r="F63" s="85"/>
      <c r="G63" s="84"/>
      <c r="H63" s="85"/>
      <c r="I63" s="84">
        <v>0</v>
      </c>
      <c r="J63" s="45">
        <f>Q63/'[3]Venituri 2013'!$W$2</f>
        <v>0</v>
      </c>
      <c r="K63" s="46"/>
      <c r="L63" s="65"/>
      <c r="M63" s="80">
        <f>SUM(N63:Q63)</f>
        <v>0</v>
      </c>
      <c r="N63" s="81">
        <v>0</v>
      </c>
      <c r="O63" s="81">
        <v>0</v>
      </c>
      <c r="P63" s="81">
        <v>0</v>
      </c>
      <c r="Q63" s="81">
        <v>0</v>
      </c>
      <c r="R63" s="65"/>
      <c r="S63" s="65"/>
      <c r="T63" s="49">
        <f t="shared" si="0"/>
        <v>0</v>
      </c>
      <c r="U63" s="50" t="e">
        <f>G63+I63+#REF!</f>
        <v>#REF!</v>
      </c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51"/>
      <c r="AH63" s="72"/>
    </row>
    <row r="64" spans="1:34" s="66" customFormat="1" ht="25.5" outlineLevel="3">
      <c r="A64" s="76">
        <v>59</v>
      </c>
      <c r="B64" s="77" t="s">
        <v>128</v>
      </c>
      <c r="C64" s="82" t="s">
        <v>129</v>
      </c>
      <c r="D64" s="83"/>
      <c r="E64" s="84">
        <v>0</v>
      </c>
      <c r="F64" s="85"/>
      <c r="G64" s="84"/>
      <c r="H64" s="85"/>
      <c r="I64" s="84">
        <v>0</v>
      </c>
      <c r="J64" s="45">
        <f>Q64/'[3]Venituri 2013'!$W$2</f>
        <v>0</v>
      </c>
      <c r="K64" s="46"/>
      <c r="L64" s="65"/>
      <c r="M64" s="80">
        <f>SUM(N64:Q64)</f>
        <v>0</v>
      </c>
      <c r="N64" s="81">
        <v>0</v>
      </c>
      <c r="O64" s="81">
        <v>0</v>
      </c>
      <c r="P64" s="81">
        <v>0</v>
      </c>
      <c r="Q64" s="81">
        <v>0</v>
      </c>
      <c r="R64" s="65"/>
      <c r="S64" s="65"/>
      <c r="T64" s="49">
        <f t="shared" si="0"/>
        <v>0</v>
      </c>
      <c r="U64" s="50" t="e">
        <f>G64+I64+#REF!</f>
        <v>#REF!</v>
      </c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51"/>
      <c r="AH64" s="72"/>
    </row>
    <row r="65" spans="1:34" s="66" customFormat="1" ht="15" outlineLevel="3">
      <c r="A65" s="76">
        <v>60</v>
      </c>
      <c r="B65" s="77" t="s">
        <v>130</v>
      </c>
      <c r="C65" s="82" t="s">
        <v>131</v>
      </c>
      <c r="D65" s="83"/>
      <c r="E65" s="84">
        <v>2519650</v>
      </c>
      <c r="F65" s="85">
        <f t="shared" si="1"/>
        <v>0.28876763836247099</v>
      </c>
      <c r="G65" s="84">
        <v>727593.38</v>
      </c>
      <c r="H65" s="85">
        <f t="shared" si="2"/>
        <v>1.2590345860485976</v>
      </c>
      <c r="I65" s="84">
        <v>916065.23</v>
      </c>
      <c r="J65" s="45">
        <f>Q65/'[3]Venituri 2013'!$W$2</f>
        <v>0</v>
      </c>
      <c r="K65" s="46"/>
      <c r="L65" s="65"/>
      <c r="M65" s="80">
        <f>SUM(N65:Q65)</f>
        <v>1000000</v>
      </c>
      <c r="N65" s="81">
        <v>1000000</v>
      </c>
      <c r="O65" s="81"/>
      <c r="P65" s="81"/>
      <c r="Q65" s="81"/>
      <c r="R65" s="65"/>
      <c r="S65" s="65"/>
      <c r="T65" s="49">
        <f t="shared" si="0"/>
        <v>1643658.6099999999</v>
      </c>
      <c r="U65" s="50" t="e">
        <f>G65+I65+#REF!</f>
        <v>#REF!</v>
      </c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51">
        <f t="shared" si="3"/>
        <v>1.2037506433903185</v>
      </c>
      <c r="AH65" s="152">
        <v>1102714.1100000001</v>
      </c>
    </row>
    <row r="66" spans="1:34" s="66" customFormat="1" ht="15" outlineLevel="3">
      <c r="A66" s="76">
        <v>61</v>
      </c>
      <c r="B66" s="77" t="s">
        <v>132</v>
      </c>
      <c r="C66" s="82" t="s">
        <v>133</v>
      </c>
      <c r="D66" s="83"/>
      <c r="E66" s="84"/>
      <c r="F66" s="85"/>
      <c r="G66" s="84"/>
      <c r="H66" s="85"/>
      <c r="I66" s="84">
        <v>0</v>
      </c>
      <c r="J66" s="45">
        <f>J67</f>
        <v>0</v>
      </c>
      <c r="K66" s="46"/>
      <c r="L66" s="65"/>
      <c r="M66" s="80">
        <f>M67</f>
        <v>0</v>
      </c>
      <c r="N66" s="80">
        <f>N67</f>
        <v>0</v>
      </c>
      <c r="O66" s="80">
        <f>O67</f>
        <v>0</v>
      </c>
      <c r="P66" s="80">
        <f>P67</f>
        <v>0</v>
      </c>
      <c r="Q66" s="80">
        <f>Q67</f>
        <v>0</v>
      </c>
      <c r="R66" s="65"/>
      <c r="S66" s="65"/>
      <c r="T66" s="49">
        <f t="shared" si="0"/>
        <v>0</v>
      </c>
      <c r="U66" s="50" t="e">
        <f>G66+I66+#REF!</f>
        <v>#REF!</v>
      </c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51"/>
      <c r="AH66" s="72"/>
    </row>
    <row r="67" spans="1:34" s="112" customFormat="1" ht="15" outlineLevel="3">
      <c r="A67" s="76">
        <v>62</v>
      </c>
      <c r="B67" s="109" t="s">
        <v>134</v>
      </c>
      <c r="C67" s="82" t="s">
        <v>135</v>
      </c>
      <c r="D67" s="83"/>
      <c r="E67" s="84"/>
      <c r="F67" s="85"/>
      <c r="G67" s="84"/>
      <c r="H67" s="85"/>
      <c r="I67" s="84">
        <v>0</v>
      </c>
      <c r="J67" s="45">
        <f>Q67/'[3]Venituri 2013'!$W$2</f>
        <v>0</v>
      </c>
      <c r="K67" s="110"/>
      <c r="L67" s="111"/>
      <c r="M67" s="80">
        <f>SUM(N67:Q67)</f>
        <v>0</v>
      </c>
      <c r="N67" s="81">
        <v>0</v>
      </c>
      <c r="O67" s="81">
        <v>0</v>
      </c>
      <c r="P67" s="81">
        <v>0</v>
      </c>
      <c r="Q67" s="81">
        <v>0</v>
      </c>
      <c r="R67" s="111"/>
      <c r="S67" s="111"/>
      <c r="T67" s="49">
        <f t="shared" si="0"/>
        <v>0</v>
      </c>
      <c r="U67" s="50" t="e">
        <f>G67+I67+#REF!</f>
        <v>#REF!</v>
      </c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51"/>
      <c r="AH67" s="72"/>
    </row>
    <row r="68" spans="1:34" s="66" customFormat="1" ht="15" outlineLevel="3">
      <c r="A68" s="76">
        <v>63</v>
      </c>
      <c r="B68" s="77" t="s">
        <v>136</v>
      </c>
      <c r="C68" s="82" t="s">
        <v>137</v>
      </c>
      <c r="D68" s="83"/>
      <c r="E68" s="84">
        <v>24261</v>
      </c>
      <c r="F68" s="85">
        <f t="shared" si="1"/>
        <v>0</v>
      </c>
      <c r="G68" s="84">
        <v>0</v>
      </c>
      <c r="H68" s="85" t="e">
        <f t="shared" si="2"/>
        <v>#DIV/0!</v>
      </c>
      <c r="I68" s="84">
        <v>0</v>
      </c>
      <c r="J68" s="45">
        <f>Q68/'[3]Venituri 2013'!$W$2</f>
        <v>0</v>
      </c>
      <c r="K68" s="46"/>
      <c r="L68" s="65"/>
      <c r="M68" s="80">
        <f>SUM(N68:Q68)</f>
        <v>0</v>
      </c>
      <c r="N68" s="81">
        <v>0</v>
      </c>
      <c r="O68" s="81">
        <v>0</v>
      </c>
      <c r="P68" s="81">
        <v>0</v>
      </c>
      <c r="Q68" s="81">
        <v>0</v>
      </c>
      <c r="R68" s="65"/>
      <c r="S68" s="65"/>
      <c r="T68" s="49">
        <f t="shared" si="0"/>
        <v>0</v>
      </c>
      <c r="U68" s="50" t="e">
        <f>G68+I68+#REF!</f>
        <v>#REF!</v>
      </c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51" t="e">
        <f t="shared" si="3"/>
        <v>#DIV/0!</v>
      </c>
      <c r="AH68" s="72">
        <v>0</v>
      </c>
    </row>
    <row r="69" spans="1:34" s="66" customFormat="1" ht="15" outlineLevel="2">
      <c r="A69" s="67">
        <v>64</v>
      </c>
      <c r="B69" s="71" t="s">
        <v>138</v>
      </c>
      <c r="C69" s="113" t="s">
        <v>139</v>
      </c>
      <c r="D69" s="114"/>
      <c r="E69" s="43">
        <v>0</v>
      </c>
      <c r="F69" s="44"/>
      <c r="G69" s="43">
        <f>G70</f>
        <v>4</v>
      </c>
      <c r="H69" s="44"/>
      <c r="I69" s="43">
        <f>I70</f>
        <v>0</v>
      </c>
      <c r="J69" s="45">
        <f>J70</f>
        <v>0</v>
      </c>
      <c r="K69" s="46"/>
      <c r="L69" s="65"/>
      <c r="M69" s="45">
        <f>M70</f>
        <v>0</v>
      </c>
      <c r="N69" s="45">
        <f>N70</f>
        <v>0</v>
      </c>
      <c r="O69" s="45">
        <f>O70</f>
        <v>0</v>
      </c>
      <c r="P69" s="45">
        <f>P70</f>
        <v>0</v>
      </c>
      <c r="Q69" s="45">
        <f>Q70</f>
        <v>0</v>
      </c>
      <c r="R69" s="65"/>
      <c r="S69" s="65"/>
      <c r="T69" s="49">
        <f t="shared" si="0"/>
        <v>4</v>
      </c>
      <c r="U69" s="50" t="e">
        <f>G69+I69+#REF!</f>
        <v>#REF!</v>
      </c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51"/>
      <c r="AH69" s="72"/>
    </row>
    <row r="70" spans="1:34" s="66" customFormat="1" ht="15" outlineLevel="3">
      <c r="A70" s="76">
        <v>65</v>
      </c>
      <c r="B70" s="77" t="s">
        <v>140</v>
      </c>
      <c r="C70" s="115" t="s">
        <v>141</v>
      </c>
      <c r="D70" s="116"/>
      <c r="E70" s="84">
        <v>0</v>
      </c>
      <c r="F70" s="85"/>
      <c r="G70" s="84">
        <v>4</v>
      </c>
      <c r="H70" s="85"/>
      <c r="I70" s="84">
        <v>0</v>
      </c>
      <c r="J70" s="45">
        <f>Q70/'[3]Venituri 2013'!$W$2</f>
        <v>0</v>
      </c>
      <c r="K70" s="108"/>
      <c r="L70" s="65"/>
      <c r="M70" s="80">
        <f>SUM(N70:Q70)</f>
        <v>0</v>
      </c>
      <c r="N70" s="81">
        <v>0</v>
      </c>
      <c r="O70" s="81">
        <v>0</v>
      </c>
      <c r="P70" s="81">
        <v>0</v>
      </c>
      <c r="Q70" s="81"/>
      <c r="R70" s="65"/>
      <c r="S70" s="65"/>
      <c r="T70" s="49">
        <f t="shared" ref="T70:T133" si="9">G70+I70</f>
        <v>4</v>
      </c>
      <c r="U70" s="50" t="e">
        <f>G70+I70+#REF!</f>
        <v>#REF!</v>
      </c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51"/>
      <c r="AH70" s="72"/>
    </row>
    <row r="71" spans="1:34" s="66" customFormat="1" ht="15" outlineLevel="1">
      <c r="A71" s="67">
        <v>66</v>
      </c>
      <c r="B71" s="68" t="s">
        <v>142</v>
      </c>
      <c r="C71" s="86" t="s">
        <v>143</v>
      </c>
      <c r="D71" s="87"/>
      <c r="E71" s="43">
        <f>E72+E80+E83+E88+E93</f>
        <v>5706141</v>
      </c>
      <c r="F71" s="44">
        <f t="shared" ref="F71:F134" si="10">G71/E71</f>
        <v>0.11176697876901395</v>
      </c>
      <c r="G71" s="43">
        <f>G72+G80+G83+G88+G93</f>
        <v>637758.14</v>
      </c>
      <c r="H71" s="44">
        <f t="shared" ref="H71:H134" si="11">I71/G71</f>
        <v>0.60675198908476502</v>
      </c>
      <c r="I71" s="43">
        <f>I72+I80+I83+I88+I93</f>
        <v>386961.02</v>
      </c>
      <c r="J71" s="45">
        <f>SUM(J72,J80,J83,J88,J93)</f>
        <v>0</v>
      </c>
      <c r="K71" s="46"/>
      <c r="L71" s="65"/>
      <c r="M71" s="45">
        <f>SUM(M72,M80,M83,M88,M93)</f>
        <v>1427500</v>
      </c>
      <c r="N71" s="45">
        <f>SUM(N72,N80,N83,N88,N93)</f>
        <v>1427500</v>
      </c>
      <c r="O71" s="45">
        <f>SUM(O72,O80,O83,O88,O93)</f>
        <v>0</v>
      </c>
      <c r="P71" s="45">
        <f>SUM(P72,P80,P83,P88,P93)</f>
        <v>0</v>
      </c>
      <c r="Q71" s="45">
        <f>SUM(Q72,Q80,Q83,Q88,Q93)</f>
        <v>0</v>
      </c>
      <c r="R71" s="65"/>
      <c r="S71" s="65"/>
      <c r="T71" s="49">
        <f t="shared" si="9"/>
        <v>1024719.16</v>
      </c>
      <c r="U71" s="50" t="e">
        <f>G71+I71+#REF!</f>
        <v>#REF!</v>
      </c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51">
        <f t="shared" ref="AG71:AG134" si="12">AH71/I71</f>
        <v>1.707716296592354</v>
      </c>
      <c r="AH71" s="43">
        <f>AH72+AH80+AH83+AH88+AH93</f>
        <v>660819.6399999999</v>
      </c>
    </row>
    <row r="72" spans="1:34" s="118" customFormat="1" ht="15" outlineLevel="2">
      <c r="A72" s="67">
        <v>67</v>
      </c>
      <c r="B72" s="71" t="s">
        <v>144</v>
      </c>
      <c r="C72" s="86" t="s">
        <v>145</v>
      </c>
      <c r="D72" s="87"/>
      <c r="E72" s="43">
        <f>SUM(E73:E79)</f>
        <v>123108</v>
      </c>
      <c r="F72" s="44">
        <f t="shared" si="10"/>
        <v>0.3184234980667382</v>
      </c>
      <c r="G72" s="43">
        <f>SUM(G73:G79)</f>
        <v>39200.480000000003</v>
      </c>
      <c r="H72" s="44">
        <f t="shared" si="11"/>
        <v>1.3459998448998582</v>
      </c>
      <c r="I72" s="43">
        <f>SUM(I73:I79)</f>
        <v>52763.839999999997</v>
      </c>
      <c r="J72" s="45">
        <f>SUM(J73:J79)</f>
        <v>0</v>
      </c>
      <c r="K72" s="46"/>
      <c r="L72" s="117"/>
      <c r="M72" s="45">
        <f>SUM(M73:M79)</f>
        <v>84500</v>
      </c>
      <c r="N72" s="45">
        <f>SUM(N73:N79)</f>
        <v>84500</v>
      </c>
      <c r="O72" s="45">
        <f>SUM(O73:O79)</f>
        <v>0</v>
      </c>
      <c r="P72" s="45">
        <f>SUM(P73:P79)</f>
        <v>0</v>
      </c>
      <c r="Q72" s="45">
        <f>SUM(Q73:Q79)</f>
        <v>0</v>
      </c>
      <c r="R72" s="117"/>
      <c r="S72" s="117"/>
      <c r="T72" s="49">
        <f t="shared" si="9"/>
        <v>91964.32</v>
      </c>
      <c r="U72" s="50" t="e">
        <f>G72+I72+#REF!</f>
        <v>#REF!</v>
      </c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51">
        <f t="shared" si="12"/>
        <v>1.3942457561845385</v>
      </c>
      <c r="AH72" s="43">
        <f>SUM(AH73:AH79)</f>
        <v>73565.759999999995</v>
      </c>
    </row>
    <row r="73" spans="1:34" s="122" customFormat="1" ht="15" outlineLevel="3">
      <c r="A73" s="76">
        <v>68</v>
      </c>
      <c r="B73" s="77" t="s">
        <v>146</v>
      </c>
      <c r="C73" s="119" t="s">
        <v>147</v>
      </c>
      <c r="D73" s="120"/>
      <c r="E73" s="84">
        <v>104368</v>
      </c>
      <c r="F73" s="85">
        <f t="shared" si="10"/>
        <v>0.35394450406254796</v>
      </c>
      <c r="G73" s="84">
        <v>36940.480000000003</v>
      </c>
      <c r="H73" s="85">
        <f t="shared" si="11"/>
        <v>1.2233419814793958</v>
      </c>
      <c r="I73" s="84">
        <v>45190.84</v>
      </c>
      <c r="J73" s="45">
        <f>Q73/'[3]Venituri 2013'!$W$2</f>
        <v>0</v>
      </c>
      <c r="K73" s="46"/>
      <c r="L73" s="121"/>
      <c r="M73" s="80">
        <f t="shared" ref="M73:M79" si="13">SUM(N73:Q73)</f>
        <v>16500</v>
      </c>
      <c r="N73" s="81">
        <v>16500</v>
      </c>
      <c r="O73" s="81"/>
      <c r="P73" s="81"/>
      <c r="Q73" s="81"/>
      <c r="R73" s="121"/>
      <c r="S73" s="121"/>
      <c r="T73" s="49">
        <f t="shared" si="9"/>
        <v>82131.320000000007</v>
      </c>
      <c r="U73" s="50" t="e">
        <f>G73+I73+#REF!</f>
        <v>#REF!</v>
      </c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51">
        <f t="shared" si="12"/>
        <v>1.3685800042663514</v>
      </c>
      <c r="AH73" s="152">
        <v>61847.28</v>
      </c>
    </row>
    <row r="74" spans="1:34" s="122" customFormat="1" ht="25.5" outlineLevel="3">
      <c r="A74" s="76">
        <v>69</v>
      </c>
      <c r="B74" s="77" t="s">
        <v>148</v>
      </c>
      <c r="C74" s="119" t="s">
        <v>149</v>
      </c>
      <c r="D74" s="120"/>
      <c r="E74" s="84">
        <v>0</v>
      </c>
      <c r="F74" s="85"/>
      <c r="G74" s="84">
        <v>0</v>
      </c>
      <c r="H74" s="85"/>
      <c r="I74" s="84">
        <v>0</v>
      </c>
      <c r="J74" s="45">
        <f>Q74/'[3]Venituri 2013'!$W$2</f>
        <v>0</v>
      </c>
      <c r="K74" s="46"/>
      <c r="L74" s="121"/>
      <c r="M74" s="80">
        <f t="shared" si="13"/>
        <v>68000</v>
      </c>
      <c r="N74" s="81">
        <v>68000</v>
      </c>
      <c r="O74" s="81"/>
      <c r="P74" s="81"/>
      <c r="Q74" s="81"/>
      <c r="R74" s="121"/>
      <c r="S74" s="121"/>
      <c r="T74" s="49">
        <f t="shared" si="9"/>
        <v>0</v>
      </c>
      <c r="U74" s="50" t="e">
        <f>G74+I74+#REF!</f>
        <v>#REF!</v>
      </c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51"/>
      <c r="AH74" s="152"/>
    </row>
    <row r="75" spans="1:34" s="122" customFormat="1" ht="25.5" outlineLevel="3">
      <c r="A75" s="76">
        <v>70</v>
      </c>
      <c r="B75" s="77" t="s">
        <v>150</v>
      </c>
      <c r="C75" s="119" t="s">
        <v>151</v>
      </c>
      <c r="D75" s="120"/>
      <c r="E75" s="84">
        <v>0</v>
      </c>
      <c r="F75" s="85"/>
      <c r="G75" s="84"/>
      <c r="H75" s="85"/>
      <c r="I75" s="84">
        <v>0</v>
      </c>
      <c r="J75" s="45">
        <f>Q75/'[3]Venituri 2013'!$W$2</f>
        <v>0</v>
      </c>
      <c r="K75" s="46"/>
      <c r="L75" s="121"/>
      <c r="M75" s="80">
        <f t="shared" si="13"/>
        <v>0</v>
      </c>
      <c r="N75" s="81">
        <v>0</v>
      </c>
      <c r="O75" s="81">
        <v>0</v>
      </c>
      <c r="P75" s="81">
        <v>0</v>
      </c>
      <c r="Q75" s="81">
        <v>0</v>
      </c>
      <c r="R75" s="121"/>
      <c r="S75" s="121"/>
      <c r="T75" s="49">
        <f t="shared" si="9"/>
        <v>0</v>
      </c>
      <c r="U75" s="50" t="e">
        <f>G75+I75+#REF!</f>
        <v>#REF!</v>
      </c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51"/>
      <c r="AH75" s="152"/>
    </row>
    <row r="76" spans="1:34" s="122" customFormat="1" ht="15" outlineLevel="3">
      <c r="A76" s="76">
        <v>71</v>
      </c>
      <c r="B76" s="77" t="s">
        <v>152</v>
      </c>
      <c r="C76" s="119" t="s">
        <v>153</v>
      </c>
      <c r="D76" s="120"/>
      <c r="E76" s="84">
        <v>0</v>
      </c>
      <c r="F76" s="85"/>
      <c r="G76" s="84"/>
      <c r="H76" s="85"/>
      <c r="I76" s="84">
        <v>0</v>
      </c>
      <c r="J76" s="45">
        <f>Q76/'[3]Venituri 2013'!$W$2</f>
        <v>0</v>
      </c>
      <c r="K76" s="46"/>
      <c r="L76" s="121"/>
      <c r="M76" s="80">
        <f t="shared" si="13"/>
        <v>0</v>
      </c>
      <c r="N76" s="81">
        <v>0</v>
      </c>
      <c r="O76" s="81">
        <v>0</v>
      </c>
      <c r="P76" s="81">
        <v>0</v>
      </c>
      <c r="Q76" s="81">
        <v>0</v>
      </c>
      <c r="R76" s="121"/>
      <c r="S76" s="121"/>
      <c r="T76" s="49">
        <f t="shared" si="9"/>
        <v>0</v>
      </c>
      <c r="U76" s="50" t="e">
        <f>G76+I76+#REF!</f>
        <v>#REF!</v>
      </c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51"/>
      <c r="AH76" s="152"/>
    </row>
    <row r="77" spans="1:34" s="122" customFormat="1" ht="25.5" outlineLevel="3">
      <c r="A77" s="76">
        <v>72</v>
      </c>
      <c r="B77" s="77" t="s">
        <v>154</v>
      </c>
      <c r="C77" s="119" t="s">
        <v>155</v>
      </c>
      <c r="D77" s="120"/>
      <c r="E77" s="84">
        <v>0</v>
      </c>
      <c r="F77" s="85"/>
      <c r="G77" s="84"/>
      <c r="H77" s="85"/>
      <c r="I77" s="84">
        <v>0</v>
      </c>
      <c r="J77" s="45">
        <f>Q77/'[3]Venituri 2013'!$W$2</f>
        <v>0</v>
      </c>
      <c r="K77" s="46"/>
      <c r="L77" s="121"/>
      <c r="M77" s="80">
        <f t="shared" si="13"/>
        <v>0</v>
      </c>
      <c r="N77" s="81">
        <v>0</v>
      </c>
      <c r="O77" s="81">
        <v>0</v>
      </c>
      <c r="P77" s="81">
        <v>0</v>
      </c>
      <c r="Q77" s="81">
        <v>0</v>
      </c>
      <c r="R77" s="121"/>
      <c r="S77" s="121"/>
      <c r="T77" s="49">
        <f t="shared" si="9"/>
        <v>0</v>
      </c>
      <c r="U77" s="50" t="e">
        <f>G77+I77+#REF!</f>
        <v>#REF!</v>
      </c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51"/>
      <c r="AH77" s="152"/>
    </row>
    <row r="78" spans="1:34" s="122" customFormat="1" ht="25.5" outlineLevel="3">
      <c r="A78" s="76">
        <v>73</v>
      </c>
      <c r="B78" s="77" t="s">
        <v>156</v>
      </c>
      <c r="C78" s="119" t="s">
        <v>157</v>
      </c>
      <c r="D78" s="120"/>
      <c r="E78" s="84">
        <v>0</v>
      </c>
      <c r="F78" s="85"/>
      <c r="G78" s="84"/>
      <c r="H78" s="85"/>
      <c r="I78" s="84">
        <v>0</v>
      </c>
      <c r="J78" s="45">
        <f>Q78/'[3]Venituri 2013'!$W$2</f>
        <v>0</v>
      </c>
      <c r="K78" s="46"/>
      <c r="L78" s="121"/>
      <c r="M78" s="80">
        <f t="shared" si="13"/>
        <v>0</v>
      </c>
      <c r="N78" s="81">
        <v>0</v>
      </c>
      <c r="O78" s="81"/>
      <c r="P78" s="81"/>
      <c r="Q78" s="81">
        <v>0</v>
      </c>
      <c r="R78" s="121"/>
      <c r="S78" s="121"/>
      <c r="T78" s="49">
        <f t="shared" si="9"/>
        <v>0</v>
      </c>
      <c r="U78" s="50" t="e">
        <f>G78+I78+#REF!</f>
        <v>#REF!</v>
      </c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51"/>
      <c r="AH78" s="152"/>
    </row>
    <row r="79" spans="1:34" s="122" customFormat="1" ht="15" outlineLevel="3">
      <c r="A79" s="76">
        <v>74</v>
      </c>
      <c r="B79" s="77" t="s">
        <v>158</v>
      </c>
      <c r="C79" s="119" t="s">
        <v>159</v>
      </c>
      <c r="D79" s="120"/>
      <c r="E79" s="84">
        <v>18740</v>
      </c>
      <c r="F79" s="85">
        <f t="shared" si="10"/>
        <v>0.12059765208110992</v>
      </c>
      <c r="G79" s="84">
        <v>2260</v>
      </c>
      <c r="H79" s="85">
        <f t="shared" si="11"/>
        <v>3.3508849557522122</v>
      </c>
      <c r="I79" s="84">
        <v>7573</v>
      </c>
      <c r="J79" s="45">
        <f>Q79/'[3]Venituri 2013'!$W$2</f>
        <v>0</v>
      </c>
      <c r="K79" s="46"/>
      <c r="L79" s="121"/>
      <c r="M79" s="80">
        <f t="shared" si="13"/>
        <v>0</v>
      </c>
      <c r="N79" s="81">
        <v>0</v>
      </c>
      <c r="O79" s="81">
        <v>0</v>
      </c>
      <c r="P79" s="81">
        <v>0</v>
      </c>
      <c r="Q79" s="81">
        <v>0</v>
      </c>
      <c r="R79" s="121"/>
      <c r="S79" s="121"/>
      <c r="T79" s="49">
        <f t="shared" si="9"/>
        <v>9833</v>
      </c>
      <c r="U79" s="50" t="e">
        <f>G79+I79+#REF!</f>
        <v>#REF!</v>
      </c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51">
        <f t="shared" si="12"/>
        <v>1.5474026145516968</v>
      </c>
      <c r="AH79" s="152">
        <v>11718.48</v>
      </c>
    </row>
    <row r="80" spans="1:34" s="118" customFormat="1" ht="25.5" outlineLevel="2">
      <c r="A80" s="67">
        <v>75</v>
      </c>
      <c r="B80" s="98" t="s">
        <v>160</v>
      </c>
      <c r="C80" s="86" t="s">
        <v>161</v>
      </c>
      <c r="D80" s="87"/>
      <c r="E80" s="43">
        <f>E81+E82</f>
        <v>33765</v>
      </c>
      <c r="F80" s="44">
        <f t="shared" si="10"/>
        <v>0.34118169702354512</v>
      </c>
      <c r="G80" s="43">
        <f>G81+G82</f>
        <v>11520</v>
      </c>
      <c r="H80" s="44">
        <f t="shared" si="11"/>
        <v>0.16539149305555556</v>
      </c>
      <c r="I80" s="43">
        <f>I81+I82</f>
        <v>1905.31</v>
      </c>
      <c r="J80" s="45">
        <f>SUM(J81:J82)</f>
        <v>0</v>
      </c>
      <c r="K80" s="46"/>
      <c r="L80" s="117"/>
      <c r="M80" s="45">
        <f>SUM(M81:M82)</f>
        <v>68000</v>
      </c>
      <c r="N80" s="45">
        <f>SUM(N81:N82)</f>
        <v>68000</v>
      </c>
      <c r="O80" s="45">
        <f>SUM(O81:O82)</f>
        <v>0</v>
      </c>
      <c r="P80" s="45">
        <f>SUM(P81:P82)</f>
        <v>0</v>
      </c>
      <c r="Q80" s="45">
        <f>SUM(Q81:Q82)</f>
        <v>0</v>
      </c>
      <c r="R80" s="117"/>
      <c r="S80" s="117"/>
      <c r="T80" s="49">
        <f t="shared" si="9"/>
        <v>13425.31</v>
      </c>
      <c r="U80" s="50" t="e">
        <f>G80+I80+#REF!</f>
        <v>#REF!</v>
      </c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51">
        <f t="shared" si="12"/>
        <v>1.1676735019498141</v>
      </c>
      <c r="AH80" s="43">
        <f>AH81+AH82</f>
        <v>2224.7800000000002</v>
      </c>
    </row>
    <row r="81" spans="1:34" s="122" customFormat="1" ht="15" outlineLevel="3">
      <c r="A81" s="76">
        <v>76</v>
      </c>
      <c r="B81" s="99" t="s">
        <v>162</v>
      </c>
      <c r="C81" s="119" t="s">
        <v>163</v>
      </c>
      <c r="D81" s="120"/>
      <c r="E81" s="84">
        <v>21457</v>
      </c>
      <c r="F81" s="85">
        <f t="shared" si="10"/>
        <v>0.53688772894626458</v>
      </c>
      <c r="G81" s="84">
        <v>11520</v>
      </c>
      <c r="H81" s="85">
        <f t="shared" si="11"/>
        <v>0.16539149305555556</v>
      </c>
      <c r="I81" s="84">
        <v>1905.31</v>
      </c>
      <c r="J81" s="45">
        <f>Q81/'[3]Venituri 2013'!$W$2</f>
        <v>0</v>
      </c>
      <c r="K81" s="46"/>
      <c r="L81" s="121"/>
      <c r="M81" s="80">
        <f>SUM(N81:Q81)</f>
        <v>68000</v>
      </c>
      <c r="N81" s="81">
        <v>68000</v>
      </c>
      <c r="O81" s="81"/>
      <c r="P81" s="81"/>
      <c r="Q81" s="81"/>
      <c r="R81" s="121"/>
      <c r="S81" s="121"/>
      <c r="T81" s="49">
        <f t="shared" si="9"/>
        <v>13425.31</v>
      </c>
      <c r="U81" s="50" t="e">
        <f>G81+I81+#REF!</f>
        <v>#REF!</v>
      </c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51">
        <f t="shared" si="12"/>
        <v>1.1676735019498141</v>
      </c>
      <c r="AH81" s="152">
        <v>2224.7800000000002</v>
      </c>
    </row>
    <row r="82" spans="1:34" s="122" customFormat="1" ht="15" outlineLevel="3">
      <c r="A82" s="76">
        <v>77</v>
      </c>
      <c r="B82" s="77" t="s">
        <v>164</v>
      </c>
      <c r="C82" s="119" t="s">
        <v>165</v>
      </c>
      <c r="D82" s="120"/>
      <c r="E82" s="84">
        <v>12308</v>
      </c>
      <c r="F82" s="85">
        <f t="shared" si="10"/>
        <v>0</v>
      </c>
      <c r="G82" s="84">
        <v>0</v>
      </c>
      <c r="H82" s="85" t="e">
        <f t="shared" si="11"/>
        <v>#DIV/0!</v>
      </c>
      <c r="I82" s="84">
        <v>0</v>
      </c>
      <c r="J82" s="45">
        <f>Q82/'[3]Venituri 2013'!$W$2</f>
        <v>0</v>
      </c>
      <c r="K82" s="46"/>
      <c r="L82" s="121"/>
      <c r="M82" s="80">
        <f>SUM(N82:Q82)</f>
        <v>0</v>
      </c>
      <c r="N82" s="81">
        <v>0</v>
      </c>
      <c r="O82" s="81"/>
      <c r="P82" s="81"/>
      <c r="Q82" s="81"/>
      <c r="R82" s="121"/>
      <c r="S82" s="121"/>
      <c r="T82" s="49">
        <f t="shared" si="9"/>
        <v>0</v>
      </c>
      <c r="U82" s="50" t="e">
        <f>G82+I82+#REF!</f>
        <v>#REF!</v>
      </c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51" t="e">
        <f t="shared" si="12"/>
        <v>#DIV/0!</v>
      </c>
      <c r="AH82" s="152">
        <v>0</v>
      </c>
    </row>
    <row r="83" spans="1:34" s="118" customFormat="1" ht="15" outlineLevel="2">
      <c r="A83" s="67">
        <v>78</v>
      </c>
      <c r="B83" s="98" t="s">
        <v>166</v>
      </c>
      <c r="C83" s="86" t="s">
        <v>167</v>
      </c>
      <c r="D83" s="87"/>
      <c r="E83" s="43">
        <f>SUM(E84:E87)</f>
        <v>499406</v>
      </c>
      <c r="F83" s="44">
        <f t="shared" si="10"/>
        <v>0.29334849801564256</v>
      </c>
      <c r="G83" s="43">
        <f>SUM(G84:G87)</f>
        <v>146500</v>
      </c>
      <c r="H83" s="44">
        <f t="shared" si="11"/>
        <v>0.8126167918088737</v>
      </c>
      <c r="I83" s="43">
        <f>SUM(I84:I87)</f>
        <v>119048.36</v>
      </c>
      <c r="J83" s="45">
        <f>SUM(J84:J87)</f>
        <v>0</v>
      </c>
      <c r="K83" s="46"/>
      <c r="L83" s="117"/>
      <c r="M83" s="45">
        <f>SUM(M84:M87)</f>
        <v>485000</v>
      </c>
      <c r="N83" s="45">
        <f>SUM(N84:N87)</f>
        <v>485000</v>
      </c>
      <c r="O83" s="45">
        <f>SUM(O84:O87)</f>
        <v>0</v>
      </c>
      <c r="P83" s="45">
        <f>SUM(P84:P87)</f>
        <v>0</v>
      </c>
      <c r="Q83" s="45">
        <f>SUM(Q84:Q87)</f>
        <v>0</v>
      </c>
      <c r="R83" s="117"/>
      <c r="S83" s="117"/>
      <c r="T83" s="49">
        <f t="shared" si="9"/>
        <v>265548.36</v>
      </c>
      <c r="U83" s="50" t="e">
        <f>G83+I83+#REF!</f>
        <v>#REF!</v>
      </c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51">
        <f t="shared" si="12"/>
        <v>1.203729307988787</v>
      </c>
      <c r="AH83" s="43">
        <f>SUM(AH84:AH87)</f>
        <v>143302</v>
      </c>
    </row>
    <row r="84" spans="1:34" s="122" customFormat="1" ht="25.5" outlineLevel="3">
      <c r="A84" s="76">
        <v>79</v>
      </c>
      <c r="B84" s="77" t="s">
        <v>168</v>
      </c>
      <c r="C84" s="119" t="s">
        <v>169</v>
      </c>
      <c r="D84" s="120"/>
      <c r="E84" s="84">
        <v>467310</v>
      </c>
      <c r="F84" s="85">
        <f t="shared" si="10"/>
        <v>0.3134428965782885</v>
      </c>
      <c r="G84" s="84">
        <v>146475</v>
      </c>
      <c r="H84" s="85">
        <f t="shared" si="11"/>
        <v>0.80530124594640728</v>
      </c>
      <c r="I84" s="84">
        <v>117956.5</v>
      </c>
      <c r="J84" s="45">
        <f>Q84/'[3]Venituri 2013'!$W$2</f>
        <v>0</v>
      </c>
      <c r="K84" s="46"/>
      <c r="L84" s="121"/>
      <c r="M84" s="80">
        <f>SUM(N84:Q84)</f>
        <v>400000</v>
      </c>
      <c r="N84" s="81">
        <v>400000</v>
      </c>
      <c r="O84" s="81"/>
      <c r="P84" s="81"/>
      <c r="Q84" s="81"/>
      <c r="R84" s="121"/>
      <c r="S84" s="121"/>
      <c r="T84" s="49">
        <f t="shared" si="9"/>
        <v>264431.5</v>
      </c>
      <c r="U84" s="50" t="e">
        <f>G84+I84+#REF!</f>
        <v>#REF!</v>
      </c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51">
        <f t="shared" si="12"/>
        <v>1.2108446757914995</v>
      </c>
      <c r="AH84" s="152">
        <v>142827</v>
      </c>
    </row>
    <row r="85" spans="1:34" s="122" customFormat="1" ht="25.5" outlineLevel="3">
      <c r="A85" s="76">
        <v>80</v>
      </c>
      <c r="B85" s="77" t="s">
        <v>170</v>
      </c>
      <c r="C85" s="119" t="s">
        <v>171</v>
      </c>
      <c r="D85" s="120"/>
      <c r="E85" s="84">
        <v>1839</v>
      </c>
      <c r="F85" s="85">
        <f t="shared" si="10"/>
        <v>0</v>
      </c>
      <c r="G85" s="84">
        <v>0</v>
      </c>
      <c r="H85" s="85" t="e">
        <f t="shared" si="11"/>
        <v>#DIV/0!</v>
      </c>
      <c r="I85" s="84">
        <v>0</v>
      </c>
      <c r="J85" s="45">
        <f>Q85/'[3]Venituri 2013'!$W$2</f>
        <v>0</v>
      </c>
      <c r="K85" s="46"/>
      <c r="L85" s="121"/>
      <c r="M85" s="80">
        <f>SUM(N85:Q85)</f>
        <v>85000</v>
      </c>
      <c r="N85" s="81">
        <v>85000</v>
      </c>
      <c r="O85" s="81"/>
      <c r="P85" s="81">
        <v>0</v>
      </c>
      <c r="Q85" s="81">
        <v>0</v>
      </c>
      <c r="R85" s="121"/>
      <c r="S85" s="121"/>
      <c r="T85" s="49">
        <f t="shared" si="9"/>
        <v>0</v>
      </c>
      <c r="U85" s="50" t="e">
        <f>G85+I85+#REF!</f>
        <v>#REF!</v>
      </c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51" t="e">
        <f t="shared" si="12"/>
        <v>#DIV/0!</v>
      </c>
      <c r="AH85" s="152">
        <v>0</v>
      </c>
    </row>
    <row r="86" spans="1:34" s="122" customFormat="1" ht="38.25" outlineLevel="3">
      <c r="A86" s="76">
        <v>81</v>
      </c>
      <c r="B86" s="77" t="s">
        <v>172</v>
      </c>
      <c r="C86" s="119" t="s">
        <v>173</v>
      </c>
      <c r="D86" s="120"/>
      <c r="E86" s="84">
        <v>0</v>
      </c>
      <c r="F86" s="85"/>
      <c r="G86" s="84"/>
      <c r="H86" s="85"/>
      <c r="I86" s="84">
        <v>0</v>
      </c>
      <c r="J86" s="45">
        <f>Q86/'[3]Venituri 2013'!$W$2</f>
        <v>0</v>
      </c>
      <c r="K86" s="46"/>
      <c r="L86" s="121"/>
      <c r="M86" s="80">
        <f>SUM(N86:Q86)</f>
        <v>0</v>
      </c>
      <c r="N86" s="81">
        <v>0</v>
      </c>
      <c r="O86" s="81"/>
      <c r="P86" s="81">
        <v>0</v>
      </c>
      <c r="Q86" s="81">
        <v>0</v>
      </c>
      <c r="R86" s="121"/>
      <c r="S86" s="121"/>
      <c r="T86" s="49">
        <f t="shared" si="9"/>
        <v>0</v>
      </c>
      <c r="U86" s="50" t="e">
        <f>G86+I86+#REF!</f>
        <v>#REF!</v>
      </c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51"/>
      <c r="AH86" s="152"/>
    </row>
    <row r="87" spans="1:34" s="122" customFormat="1" ht="15" outlineLevel="3">
      <c r="A87" s="76">
        <v>82</v>
      </c>
      <c r="B87" s="77" t="s">
        <v>174</v>
      </c>
      <c r="C87" s="119" t="s">
        <v>175</v>
      </c>
      <c r="D87" s="120"/>
      <c r="E87" s="84">
        <v>30257</v>
      </c>
      <c r="F87" s="85">
        <f t="shared" si="10"/>
        <v>8.2625508146875104E-4</v>
      </c>
      <c r="G87" s="84">
        <v>25</v>
      </c>
      <c r="H87" s="85">
        <f t="shared" si="11"/>
        <v>43.674399999999999</v>
      </c>
      <c r="I87" s="84">
        <v>1091.8599999999999</v>
      </c>
      <c r="J87" s="45">
        <f>Q87/'[3]Venituri 2013'!$W$2</f>
        <v>0</v>
      </c>
      <c r="K87" s="46"/>
      <c r="L87" s="121"/>
      <c r="M87" s="80">
        <f>SUM(N87:Q87)</f>
        <v>0</v>
      </c>
      <c r="N87" s="81"/>
      <c r="O87" s="81"/>
      <c r="P87" s="81">
        <v>0</v>
      </c>
      <c r="Q87" s="81">
        <v>0</v>
      </c>
      <c r="R87" s="121"/>
      <c r="S87" s="121"/>
      <c r="T87" s="49">
        <f t="shared" si="9"/>
        <v>1116.8599999999999</v>
      </c>
      <c r="U87" s="50" t="e">
        <f>G87+I87+#REF!</f>
        <v>#REF!</v>
      </c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51">
        <f t="shared" si="12"/>
        <v>0.43503745901489205</v>
      </c>
      <c r="AH87" s="152">
        <v>475</v>
      </c>
    </row>
    <row r="88" spans="1:34" s="118" customFormat="1" ht="15" outlineLevel="2">
      <c r="A88" s="67">
        <v>83</v>
      </c>
      <c r="B88" s="98" t="s">
        <v>176</v>
      </c>
      <c r="C88" s="86" t="s">
        <v>177</v>
      </c>
      <c r="D88" s="87"/>
      <c r="E88" s="43">
        <f>SUM(E89:E92)</f>
        <v>4738651</v>
      </c>
      <c r="F88" s="44">
        <f t="shared" si="10"/>
        <v>9.2966892898421943E-2</v>
      </c>
      <c r="G88" s="43">
        <f>SUM(G89:G92)</f>
        <v>440537.66000000003</v>
      </c>
      <c r="H88" s="44">
        <f t="shared" si="11"/>
        <v>0.48405285032839185</v>
      </c>
      <c r="I88" s="43">
        <f>SUM(I89:I92)</f>
        <v>213243.50999999998</v>
      </c>
      <c r="J88" s="45">
        <f>SUM(J89:J92)</f>
        <v>0</v>
      </c>
      <c r="K88" s="46"/>
      <c r="L88" s="117"/>
      <c r="M88" s="45">
        <f>SUM(M89:M92)</f>
        <v>790000</v>
      </c>
      <c r="N88" s="45">
        <f>SUM(N89:N92)</f>
        <v>790000</v>
      </c>
      <c r="O88" s="45"/>
      <c r="P88" s="45">
        <f>SUM(P89:P92)</f>
        <v>0</v>
      </c>
      <c r="Q88" s="45">
        <f>SUM(Q89:Q92)</f>
        <v>0</v>
      </c>
      <c r="R88" s="117"/>
      <c r="S88" s="117"/>
      <c r="T88" s="49">
        <f t="shared" si="9"/>
        <v>653781.17000000004</v>
      </c>
      <c r="U88" s="50" t="e">
        <f>G88+I88+#REF!</f>
        <v>#REF!</v>
      </c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51">
        <f t="shared" si="12"/>
        <v>2.0550548056538744</v>
      </c>
      <c r="AH88" s="43">
        <f>SUM(AH89:AH92)</f>
        <v>438227.1</v>
      </c>
    </row>
    <row r="89" spans="1:34" s="124" customFormat="1" ht="15" outlineLevel="3">
      <c r="A89" s="76">
        <v>84</v>
      </c>
      <c r="B89" s="77" t="s">
        <v>178</v>
      </c>
      <c r="C89" s="119" t="s">
        <v>179</v>
      </c>
      <c r="D89" s="120"/>
      <c r="E89" s="84">
        <v>0</v>
      </c>
      <c r="F89" s="85" t="e">
        <f t="shared" si="10"/>
        <v>#DIV/0!</v>
      </c>
      <c r="G89" s="84">
        <v>4100</v>
      </c>
      <c r="H89" s="85">
        <f t="shared" si="11"/>
        <v>1.1373536585365853</v>
      </c>
      <c r="I89" s="84">
        <v>4663.1499999999996</v>
      </c>
      <c r="J89" s="45">
        <f>Q89/'[3]Venituri 2013'!$W$2</f>
        <v>0</v>
      </c>
      <c r="K89" s="110"/>
      <c r="L89" s="123"/>
      <c r="M89" s="80">
        <f>SUM(N89:Q89)</f>
        <v>0</v>
      </c>
      <c r="N89" s="81">
        <v>0</v>
      </c>
      <c r="O89" s="81"/>
      <c r="P89" s="81">
        <v>0</v>
      </c>
      <c r="Q89" s="81">
        <v>0</v>
      </c>
      <c r="R89" s="123"/>
      <c r="S89" s="123"/>
      <c r="T89" s="49">
        <f t="shared" si="9"/>
        <v>8763.15</v>
      </c>
      <c r="U89" s="50" t="e">
        <f>G89+I89+#REF!</f>
        <v>#REF!</v>
      </c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51"/>
      <c r="AH89" s="152">
        <v>40651.72</v>
      </c>
    </row>
    <row r="90" spans="1:34" s="118" customFormat="1" ht="25.5" outlineLevel="3">
      <c r="A90" s="76">
        <v>85</v>
      </c>
      <c r="B90" s="77" t="s">
        <v>180</v>
      </c>
      <c r="C90" s="119" t="s">
        <v>181</v>
      </c>
      <c r="D90" s="120"/>
      <c r="E90" s="84">
        <v>27000</v>
      </c>
      <c r="F90" s="85">
        <f t="shared" si="10"/>
        <v>0</v>
      </c>
      <c r="G90" s="84">
        <v>0</v>
      </c>
      <c r="H90" s="85" t="e">
        <f t="shared" si="11"/>
        <v>#DIV/0!</v>
      </c>
      <c r="I90" s="84">
        <v>0</v>
      </c>
      <c r="J90" s="45">
        <f>Q90/'[3]Venituri 2013'!$W$2</f>
        <v>0</v>
      </c>
      <c r="K90" s="46"/>
      <c r="L90" s="117"/>
      <c r="M90" s="80">
        <f>SUM(N90:Q90)</f>
        <v>510000</v>
      </c>
      <c r="N90" s="81">
        <v>510000</v>
      </c>
      <c r="O90" s="81"/>
      <c r="P90" s="81">
        <v>0</v>
      </c>
      <c r="Q90" s="81">
        <v>0</v>
      </c>
      <c r="R90" s="117"/>
      <c r="S90" s="117"/>
      <c r="T90" s="49">
        <f t="shared" si="9"/>
        <v>0</v>
      </c>
      <c r="U90" s="50" t="e">
        <f>G90+I90+#REF!</f>
        <v>#REF!</v>
      </c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51"/>
      <c r="AH90" s="152"/>
    </row>
    <row r="91" spans="1:34" s="118" customFormat="1" ht="15" outlineLevel="3">
      <c r="A91" s="76">
        <v>86</v>
      </c>
      <c r="B91" s="77" t="s">
        <v>182</v>
      </c>
      <c r="C91" s="119" t="s">
        <v>183</v>
      </c>
      <c r="D91" s="120"/>
      <c r="E91" s="84">
        <v>0</v>
      </c>
      <c r="F91" s="85"/>
      <c r="G91" s="84">
        <v>31300.39</v>
      </c>
      <c r="H91" s="85">
        <f t="shared" si="11"/>
        <v>0</v>
      </c>
      <c r="I91" s="84">
        <v>0</v>
      </c>
      <c r="J91" s="45">
        <f>Q91/'[3]Venituri 2013'!$W$2</f>
        <v>0</v>
      </c>
      <c r="K91" s="46"/>
      <c r="L91" s="117"/>
      <c r="M91" s="80">
        <f>SUM(N91:Q91)</f>
        <v>0</v>
      </c>
      <c r="N91" s="81">
        <v>0</v>
      </c>
      <c r="O91" s="81"/>
      <c r="P91" s="81">
        <v>0</v>
      </c>
      <c r="Q91" s="81">
        <v>0</v>
      </c>
      <c r="R91" s="117"/>
      <c r="S91" s="117"/>
      <c r="T91" s="49">
        <f t="shared" si="9"/>
        <v>31300.39</v>
      </c>
      <c r="U91" s="50" t="e">
        <f>G91+I91+#REF!</f>
        <v>#REF!</v>
      </c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51"/>
      <c r="AH91" s="152"/>
    </row>
    <row r="92" spans="1:34" s="118" customFormat="1" ht="15" outlineLevel="3">
      <c r="A92" s="76">
        <v>87</v>
      </c>
      <c r="B92" s="77" t="s">
        <v>184</v>
      </c>
      <c r="C92" s="119" t="s">
        <v>185</v>
      </c>
      <c r="D92" s="120"/>
      <c r="E92" s="84">
        <v>4711651</v>
      </c>
      <c r="F92" s="85">
        <f t="shared" si="10"/>
        <v>8.5986264687261435E-2</v>
      </c>
      <c r="G92" s="84">
        <v>405137.27</v>
      </c>
      <c r="H92" s="85">
        <f t="shared" si="11"/>
        <v>0.51483873601656049</v>
      </c>
      <c r="I92" s="84">
        <v>208580.36</v>
      </c>
      <c r="J92" s="45">
        <f>Q92/'[3]Venituri 2013'!$W$2</f>
        <v>0</v>
      </c>
      <c r="K92" s="46"/>
      <c r="L92" s="117"/>
      <c r="M92" s="80">
        <f>SUM(N92:Q92)</f>
        <v>280000</v>
      </c>
      <c r="N92" s="81">
        <v>280000</v>
      </c>
      <c r="O92" s="81"/>
      <c r="P92" s="81"/>
      <c r="Q92" s="81"/>
      <c r="R92" s="117"/>
      <c r="S92" s="117"/>
      <c r="T92" s="49">
        <f t="shared" si="9"/>
        <v>613717.63</v>
      </c>
      <c r="U92" s="50" t="e">
        <f>G92+I92+#REF!</f>
        <v>#REF!</v>
      </c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51">
        <f t="shared" si="12"/>
        <v>1.9061017058365419</v>
      </c>
      <c r="AH92" s="152">
        <v>397575.38</v>
      </c>
    </row>
    <row r="93" spans="1:34" s="118" customFormat="1" ht="15" outlineLevel="2">
      <c r="A93" s="67">
        <v>88</v>
      </c>
      <c r="B93" s="98" t="s">
        <v>186</v>
      </c>
      <c r="C93" s="86" t="s">
        <v>187</v>
      </c>
      <c r="D93" s="87"/>
      <c r="E93" s="43">
        <f>E94+E95</f>
        <v>311211</v>
      </c>
      <c r="F93" s="44">
        <f t="shared" si="10"/>
        <v>0</v>
      </c>
      <c r="G93" s="43">
        <f>G94+G95</f>
        <v>0</v>
      </c>
      <c r="H93" s="44" t="e">
        <f t="shared" si="11"/>
        <v>#DIV/0!</v>
      </c>
      <c r="I93" s="43">
        <f>I94+I95</f>
        <v>0</v>
      </c>
      <c r="J93" s="45">
        <f>SUM(J94:J95)</f>
        <v>0</v>
      </c>
      <c r="K93" s="46"/>
      <c r="L93" s="117"/>
      <c r="M93" s="45">
        <f>SUM(M94:M95)</f>
        <v>0</v>
      </c>
      <c r="N93" s="45">
        <f>SUM(N94:N95)</f>
        <v>0</v>
      </c>
      <c r="O93" s="45">
        <f>SUM(O94:O95)</f>
        <v>0</v>
      </c>
      <c r="P93" s="45">
        <f>SUM(P94:P95)</f>
        <v>0</v>
      </c>
      <c r="Q93" s="45">
        <f>SUM(Q94:Q95)</f>
        <v>0</v>
      </c>
      <c r="R93" s="117"/>
      <c r="S93" s="117"/>
      <c r="T93" s="49">
        <f t="shared" si="9"/>
        <v>0</v>
      </c>
      <c r="U93" s="50" t="e">
        <f>G93+I93+#REF!</f>
        <v>#REF!</v>
      </c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51" t="e">
        <f t="shared" si="12"/>
        <v>#DIV/0!</v>
      </c>
      <c r="AH93" s="43">
        <f>AH94+AH95</f>
        <v>3500</v>
      </c>
    </row>
    <row r="94" spans="1:34" s="118" customFormat="1" ht="15" outlineLevel="3">
      <c r="A94" s="76">
        <v>89</v>
      </c>
      <c r="B94" s="77" t="s">
        <v>188</v>
      </c>
      <c r="C94" s="119" t="s">
        <v>189</v>
      </c>
      <c r="D94" s="120"/>
      <c r="E94" s="84">
        <v>311211</v>
      </c>
      <c r="F94" s="85">
        <f t="shared" si="10"/>
        <v>0</v>
      </c>
      <c r="G94" s="84">
        <v>0</v>
      </c>
      <c r="H94" s="85" t="e">
        <f t="shared" si="11"/>
        <v>#DIV/0!</v>
      </c>
      <c r="I94" s="84">
        <v>0</v>
      </c>
      <c r="J94" s="45">
        <f>Q94/'[3]Venituri 2013'!$W$2</f>
        <v>0</v>
      </c>
      <c r="K94" s="46"/>
      <c r="L94" s="117"/>
      <c r="M94" s="80">
        <f>SUM(N94:Q94)</f>
        <v>0</v>
      </c>
      <c r="N94" s="81">
        <v>0</v>
      </c>
      <c r="O94" s="81">
        <v>0</v>
      </c>
      <c r="P94" s="81">
        <v>0</v>
      </c>
      <c r="Q94" s="81">
        <v>0</v>
      </c>
      <c r="R94" s="117"/>
      <c r="S94" s="117"/>
      <c r="T94" s="49">
        <f t="shared" si="9"/>
        <v>0</v>
      </c>
      <c r="U94" s="50" t="e">
        <f>G94+I94+#REF!</f>
        <v>#REF!</v>
      </c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51" t="e">
        <f t="shared" si="12"/>
        <v>#DIV/0!</v>
      </c>
      <c r="AH94" s="152">
        <v>3500</v>
      </c>
    </row>
    <row r="95" spans="1:34" s="118" customFormat="1" ht="15" outlineLevel="3">
      <c r="A95" s="76">
        <v>90</v>
      </c>
      <c r="B95" s="77" t="s">
        <v>190</v>
      </c>
      <c r="C95" s="119" t="s">
        <v>191</v>
      </c>
      <c r="D95" s="120"/>
      <c r="E95" s="84">
        <v>0</v>
      </c>
      <c r="F95" s="85"/>
      <c r="G95" s="84"/>
      <c r="H95" s="85"/>
      <c r="I95" s="84">
        <v>0</v>
      </c>
      <c r="J95" s="45">
        <f>Q95/'[3]Venituri 2013'!$W$2</f>
        <v>0</v>
      </c>
      <c r="K95" s="46"/>
      <c r="L95" s="117"/>
      <c r="M95" s="80">
        <f>SUM(N95:Q95)</f>
        <v>0</v>
      </c>
      <c r="N95" s="81">
        <v>0</v>
      </c>
      <c r="O95" s="81">
        <v>0</v>
      </c>
      <c r="P95" s="81">
        <v>0</v>
      </c>
      <c r="Q95" s="81">
        <v>0</v>
      </c>
      <c r="R95" s="117"/>
      <c r="S95" s="117"/>
      <c r="T95" s="49">
        <f t="shared" si="9"/>
        <v>0</v>
      </c>
      <c r="U95" s="50" t="e">
        <f>G95+I95+#REF!</f>
        <v>#REF!</v>
      </c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51"/>
      <c r="AH95" s="152"/>
    </row>
    <row r="96" spans="1:34" s="52" customFormat="1" ht="15">
      <c r="A96" s="39">
        <v>91</v>
      </c>
      <c r="B96" s="125" t="s">
        <v>192</v>
      </c>
      <c r="C96" s="53" t="s">
        <v>193</v>
      </c>
      <c r="D96" s="54"/>
      <c r="E96" s="43">
        <f>E97</f>
        <v>144576</v>
      </c>
      <c r="F96" s="44">
        <f t="shared" si="10"/>
        <v>2.6459168880035415</v>
      </c>
      <c r="G96" s="43">
        <f>G97</f>
        <v>382536.08</v>
      </c>
      <c r="H96" s="44">
        <f t="shared" si="11"/>
        <v>0.71223762736314966</v>
      </c>
      <c r="I96" s="43">
        <f>I97</f>
        <v>272456.59000000003</v>
      </c>
      <c r="J96" s="45">
        <f>J97</f>
        <v>0</v>
      </c>
      <c r="K96" s="46"/>
      <c r="L96" s="47"/>
      <c r="M96" s="48">
        <f>M97</f>
        <v>203230</v>
      </c>
      <c r="N96" s="48">
        <f>N97</f>
        <v>203230</v>
      </c>
      <c r="O96" s="48">
        <f>O97</f>
        <v>0</v>
      </c>
      <c r="P96" s="48">
        <f>P97</f>
        <v>0</v>
      </c>
      <c r="Q96" s="48">
        <f>Q97</f>
        <v>0</v>
      </c>
      <c r="R96" s="47"/>
      <c r="S96" s="47"/>
      <c r="T96" s="49">
        <f t="shared" si="9"/>
        <v>654992.67000000004</v>
      </c>
      <c r="U96" s="50" t="e">
        <f>G96+I96+#REF!</f>
        <v>#REF!</v>
      </c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51">
        <f t="shared" si="12"/>
        <v>2.5367228592268587</v>
      </c>
      <c r="AH96" s="43">
        <f>AH97</f>
        <v>691146.86</v>
      </c>
    </row>
    <row r="97" spans="1:34" s="66" customFormat="1" ht="15" outlineLevel="2">
      <c r="A97" s="67">
        <v>92</v>
      </c>
      <c r="B97" s="98" t="s">
        <v>194</v>
      </c>
      <c r="C97" s="86" t="s">
        <v>195</v>
      </c>
      <c r="D97" s="87"/>
      <c r="E97" s="43">
        <f>SUM(E98:E101)</f>
        <v>144576</v>
      </c>
      <c r="F97" s="44">
        <f t="shared" si="10"/>
        <v>2.6459168880035415</v>
      </c>
      <c r="G97" s="43">
        <f>SUM(G98:G101)</f>
        <v>382536.08</v>
      </c>
      <c r="H97" s="44">
        <f t="shared" si="11"/>
        <v>0.71223762736314966</v>
      </c>
      <c r="I97" s="43">
        <f>SUM(I98:I101)</f>
        <v>272456.59000000003</v>
      </c>
      <c r="J97" s="45">
        <f>SUM(J98:J101)</f>
        <v>0</v>
      </c>
      <c r="K97" s="75"/>
      <c r="L97" s="65"/>
      <c r="M97" s="45">
        <f>SUM(M98:M101)</f>
        <v>203230</v>
      </c>
      <c r="N97" s="45">
        <f>SUM(N98:N101)</f>
        <v>203230</v>
      </c>
      <c r="O97" s="45">
        <f>SUM(O98:O101)</f>
        <v>0</v>
      </c>
      <c r="P97" s="45">
        <f>SUM(P98:P101)</f>
        <v>0</v>
      </c>
      <c r="Q97" s="45">
        <f>SUM(Q98:Q101)</f>
        <v>0</v>
      </c>
      <c r="R97" s="65"/>
      <c r="S97" s="65"/>
      <c r="T97" s="49">
        <f t="shared" si="9"/>
        <v>654992.67000000004</v>
      </c>
      <c r="U97" s="50" t="e">
        <f>G97+I97+#REF!</f>
        <v>#REF!</v>
      </c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51">
        <f t="shared" si="12"/>
        <v>2.5367228592268587</v>
      </c>
      <c r="AH97" s="43">
        <f>SUM(AH98:AH101)</f>
        <v>691146.86</v>
      </c>
    </row>
    <row r="98" spans="1:34" s="66" customFormat="1" ht="25.5" outlineLevel="3">
      <c r="A98" s="76">
        <v>93</v>
      </c>
      <c r="B98" s="77" t="s">
        <v>196</v>
      </c>
      <c r="C98" s="119" t="s">
        <v>197</v>
      </c>
      <c r="D98" s="120"/>
      <c r="E98" s="84">
        <v>0</v>
      </c>
      <c r="F98" s="85"/>
      <c r="G98" s="84"/>
      <c r="H98" s="85"/>
      <c r="I98" s="84">
        <v>0</v>
      </c>
      <c r="J98" s="45">
        <f>Q98/'[3]Venituri 2013'!$W$2</f>
        <v>0</v>
      </c>
      <c r="K98" s="46"/>
      <c r="L98" s="65"/>
      <c r="M98" s="80">
        <f>SUM(N98:Q98)</f>
        <v>0</v>
      </c>
      <c r="N98" s="81">
        <v>0</v>
      </c>
      <c r="O98" s="81"/>
      <c r="P98" s="81"/>
      <c r="Q98" s="81"/>
      <c r="R98" s="65"/>
      <c r="S98" s="65"/>
      <c r="T98" s="49">
        <f t="shared" si="9"/>
        <v>0</v>
      </c>
      <c r="U98" s="50" t="e">
        <f>G98+I98+#REF!</f>
        <v>#REF!</v>
      </c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51"/>
      <c r="AH98" s="72"/>
    </row>
    <row r="99" spans="1:34" s="66" customFormat="1" ht="25.5" outlineLevel="3">
      <c r="A99" s="76">
        <v>94</v>
      </c>
      <c r="B99" s="77" t="s">
        <v>198</v>
      </c>
      <c r="C99" s="119" t="s">
        <v>199</v>
      </c>
      <c r="D99" s="120"/>
      <c r="E99" s="84">
        <v>0</v>
      </c>
      <c r="F99" s="85"/>
      <c r="G99" s="84"/>
      <c r="H99" s="85"/>
      <c r="I99" s="84">
        <v>0</v>
      </c>
      <c r="J99" s="45">
        <f>Q99/'[3]Venituri 2013'!$W$2</f>
        <v>0</v>
      </c>
      <c r="K99" s="46"/>
      <c r="L99" s="65"/>
      <c r="M99" s="80">
        <f>SUM(N99:Q99)</f>
        <v>0</v>
      </c>
      <c r="N99" s="81">
        <v>0</v>
      </c>
      <c r="O99" s="81"/>
      <c r="P99" s="81"/>
      <c r="Q99" s="81">
        <v>0</v>
      </c>
      <c r="R99" s="65"/>
      <c r="S99" s="65"/>
      <c r="T99" s="49">
        <f t="shared" si="9"/>
        <v>0</v>
      </c>
      <c r="U99" s="50" t="e">
        <f>G99+I99+#REF!</f>
        <v>#REF!</v>
      </c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51"/>
      <c r="AH99" s="72"/>
    </row>
    <row r="100" spans="1:34" s="66" customFormat="1" ht="15" outlineLevel="3">
      <c r="A100" s="76">
        <v>95</v>
      </c>
      <c r="B100" s="77" t="s">
        <v>200</v>
      </c>
      <c r="C100" s="119" t="s">
        <v>201</v>
      </c>
      <c r="D100" s="120"/>
      <c r="E100" s="84">
        <v>0</v>
      </c>
      <c r="F100" s="85"/>
      <c r="G100" s="84"/>
      <c r="H100" s="85"/>
      <c r="I100" s="84">
        <v>0</v>
      </c>
      <c r="J100" s="45">
        <f>Q100/'[3]Venituri 2013'!$W$2</f>
        <v>0</v>
      </c>
      <c r="K100" s="46"/>
      <c r="L100" s="65"/>
      <c r="M100" s="80">
        <f>SUM(N100:Q100)</f>
        <v>0</v>
      </c>
      <c r="N100" s="81">
        <v>0</v>
      </c>
      <c r="O100" s="81">
        <v>0</v>
      </c>
      <c r="P100" s="81">
        <v>0</v>
      </c>
      <c r="Q100" s="81">
        <v>0</v>
      </c>
      <c r="R100" s="65"/>
      <c r="S100" s="65"/>
      <c r="T100" s="49">
        <f t="shared" si="9"/>
        <v>0</v>
      </c>
      <c r="U100" s="50" t="e">
        <f>G100+I100+#REF!</f>
        <v>#REF!</v>
      </c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51"/>
      <c r="AH100" s="72"/>
    </row>
    <row r="101" spans="1:34" s="66" customFormat="1" ht="25.5" outlineLevel="3">
      <c r="A101" s="76">
        <v>96</v>
      </c>
      <c r="B101" s="77" t="s">
        <v>202</v>
      </c>
      <c r="C101" s="172" t="s">
        <v>203</v>
      </c>
      <c r="D101" s="120"/>
      <c r="E101" s="84">
        <v>144576</v>
      </c>
      <c r="F101" s="85">
        <f t="shared" si="10"/>
        <v>2.6459168880035415</v>
      </c>
      <c r="G101" s="84">
        <v>382536.08</v>
      </c>
      <c r="H101" s="85">
        <f t="shared" si="11"/>
        <v>0.71223762736314966</v>
      </c>
      <c r="I101" s="84">
        <v>272456.59000000003</v>
      </c>
      <c r="J101" s="45">
        <f>Q101/'[3]Venituri 2013'!$W$2</f>
        <v>0</v>
      </c>
      <c r="K101" s="46"/>
      <c r="L101" s="65"/>
      <c r="M101" s="80">
        <f>SUM(N101:Q101)</f>
        <v>203230</v>
      </c>
      <c r="N101" s="81">
        <v>203230</v>
      </c>
      <c r="O101" s="81"/>
      <c r="P101" s="81"/>
      <c r="Q101" s="81"/>
      <c r="R101" s="65"/>
      <c r="S101" s="65"/>
      <c r="T101" s="49">
        <f t="shared" si="9"/>
        <v>654992.67000000004</v>
      </c>
      <c r="U101" s="50" t="e">
        <f>G101+I101+#REF!</f>
        <v>#REF!</v>
      </c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51">
        <f t="shared" si="12"/>
        <v>2.5367228592268587</v>
      </c>
      <c r="AH101" s="152">
        <v>691146.86</v>
      </c>
    </row>
    <row r="102" spans="1:34" s="52" customFormat="1" ht="15">
      <c r="A102" s="39">
        <v>97</v>
      </c>
      <c r="B102" s="125" t="s">
        <v>204</v>
      </c>
      <c r="C102" s="53" t="s">
        <v>205</v>
      </c>
      <c r="D102" s="54"/>
      <c r="E102" s="43">
        <f>E103</f>
        <v>0</v>
      </c>
      <c r="F102" s="44"/>
      <c r="G102" s="43">
        <f>G103</f>
        <v>0</v>
      </c>
      <c r="H102" s="44"/>
      <c r="I102" s="43">
        <f>I103</f>
        <v>0</v>
      </c>
      <c r="J102" s="45">
        <f>J103</f>
        <v>0</v>
      </c>
      <c r="K102" s="46"/>
      <c r="L102" s="47"/>
      <c r="M102" s="48">
        <f>M103</f>
        <v>1827298</v>
      </c>
      <c r="N102" s="48">
        <f>N103</f>
        <v>1827298</v>
      </c>
      <c r="O102" s="48">
        <f>O103</f>
        <v>0</v>
      </c>
      <c r="P102" s="48">
        <f>P103</f>
        <v>0</v>
      </c>
      <c r="Q102" s="48">
        <f>Q103</f>
        <v>0</v>
      </c>
      <c r="R102" s="47"/>
      <c r="S102" s="47"/>
      <c r="T102" s="49">
        <f t="shared" si="9"/>
        <v>0</v>
      </c>
      <c r="U102" s="50" t="e">
        <f>G102+I102+#REF!</f>
        <v>#REF!</v>
      </c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51"/>
      <c r="AH102" s="126"/>
    </row>
    <row r="103" spans="1:34" s="66" customFormat="1" ht="25.5" outlineLevel="2">
      <c r="A103" s="67">
        <v>98</v>
      </c>
      <c r="B103" s="71" t="s">
        <v>206</v>
      </c>
      <c r="C103" s="86" t="s">
        <v>207</v>
      </c>
      <c r="D103" s="87"/>
      <c r="E103" s="43">
        <f>E108</f>
        <v>0</v>
      </c>
      <c r="F103" s="44"/>
      <c r="G103" s="43">
        <f>G108</f>
        <v>0</v>
      </c>
      <c r="H103" s="44"/>
      <c r="I103" s="43">
        <f>I108</f>
        <v>0</v>
      </c>
      <c r="J103" s="45">
        <f>SUM(J104:J108)</f>
        <v>0</v>
      </c>
      <c r="K103" s="75"/>
      <c r="L103" s="65"/>
      <c r="M103" s="45">
        <f>SUM(M104:M108)</f>
        <v>1827298</v>
      </c>
      <c r="N103" s="45">
        <f>SUM(N104:N108)</f>
        <v>1827298</v>
      </c>
      <c r="O103" s="45">
        <f>SUM(O104:O108)</f>
        <v>0</v>
      </c>
      <c r="P103" s="45">
        <f>SUM(P104:P108)</f>
        <v>0</v>
      </c>
      <c r="Q103" s="45">
        <f>SUM(Q104:Q108)</f>
        <v>0</v>
      </c>
      <c r="R103" s="65"/>
      <c r="S103" s="65"/>
      <c r="T103" s="49">
        <f t="shared" si="9"/>
        <v>0</v>
      </c>
      <c r="U103" s="50" t="e">
        <f>G103+I103+#REF!</f>
        <v>#REF!</v>
      </c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51"/>
      <c r="AH103" s="72"/>
    </row>
    <row r="104" spans="1:34" s="66" customFormat="1" ht="51" outlineLevel="3">
      <c r="A104" s="76">
        <v>99</v>
      </c>
      <c r="B104" s="77" t="s">
        <v>208</v>
      </c>
      <c r="C104" s="127" t="s">
        <v>209</v>
      </c>
      <c r="D104" s="128"/>
      <c r="E104" s="43">
        <v>0</v>
      </c>
      <c r="F104" s="44"/>
      <c r="G104" s="43"/>
      <c r="H104" s="44"/>
      <c r="I104" s="43">
        <v>0</v>
      </c>
      <c r="J104" s="45">
        <f>Q104/'[3]Venituri 2013'!$W$2</f>
        <v>0</v>
      </c>
      <c r="K104" s="46"/>
      <c r="L104" s="65"/>
      <c r="M104" s="80">
        <f>SUM(N104:Q104)</f>
        <v>0</v>
      </c>
      <c r="N104" s="81">
        <v>0</v>
      </c>
      <c r="O104" s="81">
        <v>0</v>
      </c>
      <c r="P104" s="81">
        <v>0</v>
      </c>
      <c r="Q104" s="81">
        <v>0</v>
      </c>
      <c r="R104" s="65"/>
      <c r="S104" s="65"/>
      <c r="T104" s="49">
        <f t="shared" si="9"/>
        <v>0</v>
      </c>
      <c r="U104" s="50" t="e">
        <f>G104+I104+#REF!</f>
        <v>#REF!</v>
      </c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51"/>
      <c r="AH104" s="72"/>
    </row>
    <row r="105" spans="1:34" s="66" customFormat="1" ht="25.5" outlineLevel="3">
      <c r="A105" s="76">
        <v>100</v>
      </c>
      <c r="B105" s="77" t="s">
        <v>210</v>
      </c>
      <c r="C105" s="127" t="s">
        <v>211</v>
      </c>
      <c r="D105" s="128"/>
      <c r="E105" s="43">
        <v>0</v>
      </c>
      <c r="F105" s="44"/>
      <c r="G105" s="43"/>
      <c r="H105" s="44"/>
      <c r="I105" s="43">
        <v>0</v>
      </c>
      <c r="J105" s="45">
        <f>Q105/'[3]Venituri 2013'!$W$2</f>
        <v>0</v>
      </c>
      <c r="K105" s="46"/>
      <c r="L105" s="65"/>
      <c r="M105" s="80">
        <f>SUM(N105:Q105)</f>
        <v>0</v>
      </c>
      <c r="N105" s="81">
        <v>0</v>
      </c>
      <c r="O105" s="81">
        <v>0</v>
      </c>
      <c r="P105" s="81">
        <v>0</v>
      </c>
      <c r="Q105" s="81">
        <v>0</v>
      </c>
      <c r="R105" s="65"/>
      <c r="S105" s="65"/>
      <c r="T105" s="49">
        <f t="shared" si="9"/>
        <v>0</v>
      </c>
      <c r="U105" s="50" t="e">
        <f>G105+I105+#REF!</f>
        <v>#REF!</v>
      </c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51"/>
      <c r="AH105" s="72"/>
    </row>
    <row r="106" spans="1:34" s="66" customFormat="1" ht="15" outlineLevel="3">
      <c r="A106" s="76">
        <v>101</v>
      </c>
      <c r="B106" s="77" t="s">
        <v>212</v>
      </c>
      <c r="C106" s="127" t="s">
        <v>213</v>
      </c>
      <c r="D106" s="128"/>
      <c r="E106" s="43">
        <v>0</v>
      </c>
      <c r="F106" s="44"/>
      <c r="G106" s="43"/>
      <c r="H106" s="44"/>
      <c r="I106" s="43">
        <v>0</v>
      </c>
      <c r="J106" s="45">
        <f>Q106/'[3]Venituri 2013'!$W$2</f>
        <v>0</v>
      </c>
      <c r="K106" s="46"/>
      <c r="L106" s="65"/>
      <c r="M106" s="80">
        <f>SUM(N106:Q106)</f>
        <v>0</v>
      </c>
      <c r="N106" s="81">
        <v>0</v>
      </c>
      <c r="O106" s="81">
        <v>0</v>
      </c>
      <c r="P106" s="81">
        <v>0</v>
      </c>
      <c r="Q106" s="81">
        <v>0</v>
      </c>
      <c r="R106" s="65"/>
      <c r="S106" s="65"/>
      <c r="T106" s="49">
        <f t="shared" si="9"/>
        <v>0</v>
      </c>
      <c r="U106" s="50" t="e">
        <f>G106+I106+#REF!</f>
        <v>#REF!</v>
      </c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51"/>
      <c r="AH106" s="72"/>
    </row>
    <row r="107" spans="1:34" s="66" customFormat="1" ht="25.5" outlineLevel="3">
      <c r="A107" s="76">
        <v>102</v>
      </c>
      <c r="B107" s="77" t="s">
        <v>214</v>
      </c>
      <c r="C107" s="127" t="s">
        <v>215</v>
      </c>
      <c r="D107" s="128"/>
      <c r="E107" s="43">
        <v>0</v>
      </c>
      <c r="F107" s="44"/>
      <c r="G107" s="43"/>
      <c r="H107" s="44"/>
      <c r="I107" s="43">
        <v>0</v>
      </c>
      <c r="J107" s="45">
        <f>Q107/'[3]Venituri 2013'!$W$2</f>
        <v>0</v>
      </c>
      <c r="K107" s="46"/>
      <c r="L107" s="65"/>
      <c r="M107" s="80">
        <f>SUM(N107:Q107)</f>
        <v>0</v>
      </c>
      <c r="N107" s="81">
        <v>0</v>
      </c>
      <c r="O107" s="81">
        <v>0</v>
      </c>
      <c r="P107" s="81">
        <v>0</v>
      </c>
      <c r="Q107" s="81">
        <v>0</v>
      </c>
      <c r="R107" s="65"/>
      <c r="S107" s="65"/>
      <c r="T107" s="49">
        <f t="shared" si="9"/>
        <v>0</v>
      </c>
      <c r="U107" s="50" t="e">
        <f>G107+I107+#REF!</f>
        <v>#REF!</v>
      </c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51"/>
      <c r="AH107" s="72"/>
    </row>
    <row r="108" spans="1:34" s="66" customFormat="1" ht="25.5" outlineLevel="3">
      <c r="A108" s="76">
        <v>103</v>
      </c>
      <c r="B108" s="77" t="s">
        <v>216</v>
      </c>
      <c r="C108" s="119" t="s">
        <v>217</v>
      </c>
      <c r="D108" s="120"/>
      <c r="E108" s="84">
        <v>0</v>
      </c>
      <c r="F108" s="85"/>
      <c r="G108" s="84">
        <v>0</v>
      </c>
      <c r="H108" s="85"/>
      <c r="I108" s="84">
        <v>0</v>
      </c>
      <c r="J108" s="45">
        <f>Q108/'[3]Venituri 2013'!$W$2</f>
        <v>0</v>
      </c>
      <c r="K108" s="46"/>
      <c r="L108" s="65"/>
      <c r="M108" s="80">
        <f>SUM(N108:Q108)</f>
        <v>1827298</v>
      </c>
      <c r="N108" s="81">
        <f>1155025+672273</f>
        <v>1827298</v>
      </c>
      <c r="O108" s="81">
        <v>0</v>
      </c>
      <c r="P108" s="81">
        <v>0</v>
      </c>
      <c r="Q108" s="81">
        <v>0</v>
      </c>
      <c r="R108" s="65"/>
      <c r="S108" s="65"/>
      <c r="T108" s="49">
        <f t="shared" si="9"/>
        <v>0</v>
      </c>
      <c r="U108" s="50" t="e">
        <f>G108+I108+#REF!</f>
        <v>#REF!</v>
      </c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51"/>
      <c r="AH108" s="72"/>
    </row>
    <row r="109" spans="1:34" s="52" customFormat="1" ht="25.5">
      <c r="A109" s="39">
        <v>104</v>
      </c>
      <c r="B109" s="55" t="s">
        <v>218</v>
      </c>
      <c r="C109" s="53" t="s">
        <v>219</v>
      </c>
      <c r="D109" s="54"/>
      <c r="E109" s="43">
        <f>E110+E144+E150</f>
        <v>26295520</v>
      </c>
      <c r="F109" s="44">
        <f t="shared" si="10"/>
        <v>5.4802025592192133E-2</v>
      </c>
      <c r="G109" s="43">
        <f>G110+G144+G150</f>
        <v>1441047.76</v>
      </c>
      <c r="H109" s="44">
        <f t="shared" si="11"/>
        <v>0.52199680043914709</v>
      </c>
      <c r="I109" s="43">
        <f>I110+I144+I150</f>
        <v>752222.32</v>
      </c>
      <c r="J109" s="45">
        <f>SUM(J110,J144,J150)</f>
        <v>0</v>
      </c>
      <c r="K109" s="46"/>
      <c r="L109" s="47"/>
      <c r="M109" s="48">
        <f>SUM(M110,M144,M150)</f>
        <v>1152571</v>
      </c>
      <c r="N109" s="48">
        <f>SUM(N110,N144,N150)</f>
        <v>1152571</v>
      </c>
      <c r="O109" s="48">
        <f>SUM(O110,O144,O150)</f>
        <v>0</v>
      </c>
      <c r="P109" s="48">
        <f>SUM(P110,P144,P150)</f>
        <v>0</v>
      </c>
      <c r="Q109" s="48">
        <f>SUM(Q110,Q144,Q150)</f>
        <v>0</v>
      </c>
      <c r="R109" s="47"/>
      <c r="S109" s="47"/>
      <c r="T109" s="49">
        <f t="shared" si="9"/>
        <v>2193270.08</v>
      </c>
      <c r="U109" s="50" t="e">
        <f>G109+I109+#REF!</f>
        <v>#REF!</v>
      </c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51">
        <f t="shared" si="12"/>
        <v>1.8788140054126554</v>
      </c>
      <c r="AH109" s="43">
        <f>AH110+AH144+AH150+AH160</f>
        <v>1413285.83</v>
      </c>
    </row>
    <row r="110" spans="1:34" s="66" customFormat="1" ht="15" outlineLevel="1">
      <c r="A110" s="67">
        <v>105</v>
      </c>
      <c r="B110" s="68" t="s">
        <v>220</v>
      </c>
      <c r="C110" s="86" t="s">
        <v>221</v>
      </c>
      <c r="D110" s="87"/>
      <c r="E110" s="43">
        <f>E111+E131</f>
        <v>12162004</v>
      </c>
      <c r="F110" s="44">
        <f t="shared" si="10"/>
        <v>0.1175441777522849</v>
      </c>
      <c r="G110" s="43">
        <f>G111+G131</f>
        <v>1429572.76</v>
      </c>
      <c r="H110" s="44">
        <f t="shared" si="11"/>
        <v>0.52618680283191743</v>
      </c>
      <c r="I110" s="43">
        <f>I111+I131</f>
        <v>752222.32</v>
      </c>
      <c r="J110" s="45">
        <f>SUM(J111,J131)</f>
        <v>0</v>
      </c>
      <c r="K110" s="46"/>
      <c r="L110" s="65"/>
      <c r="M110" s="45">
        <f>SUM(M111,M131)</f>
        <v>254025</v>
      </c>
      <c r="N110" s="45">
        <f>SUM(N111,N131)</f>
        <v>254025</v>
      </c>
      <c r="O110" s="45">
        <f>SUM(O111,O131)</f>
        <v>0</v>
      </c>
      <c r="P110" s="45">
        <f>SUM(P111,P131)</f>
        <v>0</v>
      </c>
      <c r="Q110" s="45">
        <f>SUM(Q111,Q131)</f>
        <v>0</v>
      </c>
      <c r="R110" s="65"/>
      <c r="S110" s="65"/>
      <c r="T110" s="49">
        <f t="shared" si="9"/>
        <v>2181795.08</v>
      </c>
      <c r="U110" s="50" t="e">
        <f>G110+I110+#REF!</f>
        <v>#REF!</v>
      </c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51">
        <f t="shared" si="12"/>
        <v>1.6516215445455011</v>
      </c>
      <c r="AH110" s="43">
        <f>AH111+AH131</f>
        <v>1242386.5900000001</v>
      </c>
    </row>
    <row r="111" spans="1:34" s="66" customFormat="1" ht="15" outlineLevel="2">
      <c r="A111" s="67">
        <v>106</v>
      </c>
      <c r="B111" s="68" t="s">
        <v>222</v>
      </c>
      <c r="C111" s="86" t="s">
        <v>223</v>
      </c>
      <c r="D111" s="87"/>
      <c r="E111" s="43">
        <f>SUM(E122:E130)</f>
        <v>10043132</v>
      </c>
      <c r="F111" s="44">
        <f t="shared" si="10"/>
        <v>9.917225025022075E-2</v>
      </c>
      <c r="G111" s="43">
        <f>SUM(G122:G130)</f>
        <v>996000</v>
      </c>
      <c r="H111" s="44">
        <f t="shared" si="11"/>
        <v>0</v>
      </c>
      <c r="I111" s="43">
        <f>SUM(I122:I130)</f>
        <v>0</v>
      </c>
      <c r="J111" s="45">
        <f>SUM(J112:J118,J121:J130)</f>
        <v>0</v>
      </c>
      <c r="K111" s="46"/>
      <c r="L111" s="65"/>
      <c r="M111" s="45">
        <f>SUM(M112:M118,M121:M130)</f>
        <v>142745</v>
      </c>
      <c r="N111" s="45">
        <f>SUM(N112:N118,N121:N130)</f>
        <v>142745</v>
      </c>
      <c r="O111" s="45">
        <f>SUM(O112:O118,O121:O130)</f>
        <v>0</v>
      </c>
      <c r="P111" s="45">
        <f>SUM(P112:P118,P121:P130)</f>
        <v>0</v>
      </c>
      <c r="Q111" s="45">
        <f>SUM(Q112:Q118,Q121:Q130)</f>
        <v>0</v>
      </c>
      <c r="R111" s="65"/>
      <c r="S111" s="65"/>
      <c r="T111" s="49">
        <f t="shared" si="9"/>
        <v>996000</v>
      </c>
      <c r="U111" s="50" t="e">
        <f>G111+I111+#REF!</f>
        <v>#REF!</v>
      </c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51"/>
      <c r="AH111" s="43">
        <f>SUM(AH122:AH130)</f>
        <v>0</v>
      </c>
    </row>
    <row r="112" spans="1:34" s="66" customFormat="1" ht="25.5" outlineLevel="3">
      <c r="A112" s="76">
        <v>107</v>
      </c>
      <c r="B112" s="77" t="s">
        <v>224</v>
      </c>
      <c r="C112" s="127" t="s">
        <v>225</v>
      </c>
      <c r="D112" s="128"/>
      <c r="E112" s="43">
        <v>0</v>
      </c>
      <c r="F112" s="44" t="e">
        <f t="shared" si="10"/>
        <v>#DIV/0!</v>
      </c>
      <c r="G112" s="43"/>
      <c r="H112" s="44" t="e">
        <f t="shared" si="11"/>
        <v>#DIV/0!</v>
      </c>
      <c r="I112" s="43"/>
      <c r="J112" s="45">
        <f>Q112/'[3]Venituri 2013'!$W$2</f>
        <v>0</v>
      </c>
      <c r="K112" s="46"/>
      <c r="L112" s="65"/>
      <c r="M112" s="80">
        <f t="shared" ref="M112:M117" si="14">SUM(N112:Q112)</f>
        <v>0</v>
      </c>
      <c r="N112" s="81">
        <v>0</v>
      </c>
      <c r="O112" s="81">
        <v>0</v>
      </c>
      <c r="P112" s="81">
        <v>0</v>
      </c>
      <c r="Q112" s="81">
        <v>0</v>
      </c>
      <c r="R112" s="65"/>
      <c r="S112" s="65"/>
      <c r="T112" s="49">
        <f t="shared" si="9"/>
        <v>0</v>
      </c>
      <c r="U112" s="50" t="e">
        <f>G112+I112+#REF!</f>
        <v>#REF!</v>
      </c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51"/>
      <c r="AH112" s="72"/>
    </row>
    <row r="113" spans="1:34" s="66" customFormat="1" ht="15" outlineLevel="3">
      <c r="A113" s="76">
        <v>108</v>
      </c>
      <c r="B113" s="77" t="s">
        <v>226</v>
      </c>
      <c r="C113" s="127" t="s">
        <v>227</v>
      </c>
      <c r="D113" s="128"/>
      <c r="E113" s="43">
        <v>0</v>
      </c>
      <c r="F113" s="44" t="e">
        <f t="shared" si="10"/>
        <v>#DIV/0!</v>
      </c>
      <c r="G113" s="43"/>
      <c r="H113" s="44" t="e">
        <f t="shared" si="11"/>
        <v>#DIV/0!</v>
      </c>
      <c r="I113" s="43"/>
      <c r="J113" s="45">
        <f>Q113/'[3]Venituri 2013'!$W$2</f>
        <v>0</v>
      </c>
      <c r="K113" s="46"/>
      <c r="L113" s="65"/>
      <c r="M113" s="80">
        <f t="shared" si="14"/>
        <v>0</v>
      </c>
      <c r="N113" s="81">
        <v>0</v>
      </c>
      <c r="O113" s="81">
        <v>0</v>
      </c>
      <c r="P113" s="81">
        <v>0</v>
      </c>
      <c r="Q113" s="81">
        <v>0</v>
      </c>
      <c r="R113" s="65"/>
      <c r="S113" s="65"/>
      <c r="T113" s="49">
        <f t="shared" si="9"/>
        <v>0</v>
      </c>
      <c r="U113" s="50" t="e">
        <f>G113+I113+#REF!</f>
        <v>#REF!</v>
      </c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51"/>
      <c r="AH113" s="72"/>
    </row>
    <row r="114" spans="1:34" s="66" customFormat="1" ht="15" outlineLevel="3">
      <c r="A114" s="76">
        <v>109</v>
      </c>
      <c r="B114" s="77" t="s">
        <v>228</v>
      </c>
      <c r="C114" s="127" t="s">
        <v>229</v>
      </c>
      <c r="D114" s="128"/>
      <c r="E114" s="43">
        <v>0</v>
      </c>
      <c r="F114" s="44" t="e">
        <f t="shared" si="10"/>
        <v>#DIV/0!</v>
      </c>
      <c r="G114" s="43"/>
      <c r="H114" s="44" t="e">
        <f t="shared" si="11"/>
        <v>#DIV/0!</v>
      </c>
      <c r="I114" s="43"/>
      <c r="J114" s="45">
        <f>Q114/'[3]Venituri 2013'!$W$2</f>
        <v>0</v>
      </c>
      <c r="K114" s="46"/>
      <c r="L114" s="65"/>
      <c r="M114" s="80">
        <f t="shared" si="14"/>
        <v>0</v>
      </c>
      <c r="N114" s="81">
        <v>0</v>
      </c>
      <c r="O114" s="81">
        <v>0</v>
      </c>
      <c r="P114" s="81">
        <v>0</v>
      </c>
      <c r="Q114" s="81">
        <v>0</v>
      </c>
      <c r="R114" s="65"/>
      <c r="S114" s="65"/>
      <c r="T114" s="49">
        <f t="shared" si="9"/>
        <v>0</v>
      </c>
      <c r="U114" s="50" t="e">
        <f>G114+I114+#REF!</f>
        <v>#REF!</v>
      </c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51"/>
      <c r="AH114" s="72"/>
    </row>
    <row r="115" spans="1:34" s="66" customFormat="1" ht="15" outlineLevel="3">
      <c r="A115" s="76">
        <v>110</v>
      </c>
      <c r="B115" s="77" t="s">
        <v>230</v>
      </c>
      <c r="C115" s="127" t="s">
        <v>231</v>
      </c>
      <c r="D115" s="128"/>
      <c r="E115" s="43">
        <v>0</v>
      </c>
      <c r="F115" s="44" t="e">
        <f t="shared" si="10"/>
        <v>#DIV/0!</v>
      </c>
      <c r="G115" s="43"/>
      <c r="H115" s="44" t="e">
        <f t="shared" si="11"/>
        <v>#DIV/0!</v>
      </c>
      <c r="I115" s="43"/>
      <c r="J115" s="45">
        <f>Q115/'[3]Venituri 2013'!$W$2</f>
        <v>0</v>
      </c>
      <c r="K115" s="46"/>
      <c r="L115" s="65"/>
      <c r="M115" s="80">
        <f t="shared" si="14"/>
        <v>0</v>
      </c>
      <c r="N115" s="81">
        <v>0</v>
      </c>
      <c r="O115" s="81">
        <v>0</v>
      </c>
      <c r="P115" s="81">
        <v>0</v>
      </c>
      <c r="Q115" s="81">
        <v>0</v>
      </c>
      <c r="R115" s="65"/>
      <c r="S115" s="65"/>
      <c r="T115" s="49">
        <f t="shared" si="9"/>
        <v>0</v>
      </c>
      <c r="U115" s="50" t="e">
        <f>G115+I115+#REF!</f>
        <v>#REF!</v>
      </c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51"/>
      <c r="AH115" s="72"/>
    </row>
    <row r="116" spans="1:34" s="66" customFormat="1" ht="25.5" outlineLevel="3">
      <c r="A116" s="76">
        <v>111</v>
      </c>
      <c r="B116" s="77" t="s">
        <v>232</v>
      </c>
      <c r="C116" s="127" t="s">
        <v>233</v>
      </c>
      <c r="D116" s="128"/>
      <c r="E116" s="43">
        <v>0</v>
      </c>
      <c r="F116" s="44" t="e">
        <f t="shared" si="10"/>
        <v>#DIV/0!</v>
      </c>
      <c r="G116" s="43"/>
      <c r="H116" s="44" t="e">
        <f t="shared" si="11"/>
        <v>#DIV/0!</v>
      </c>
      <c r="I116" s="43"/>
      <c r="J116" s="45">
        <f>Q116/'[3]Venituri 2013'!$W$2</f>
        <v>0</v>
      </c>
      <c r="K116" s="46"/>
      <c r="L116" s="65"/>
      <c r="M116" s="80">
        <f t="shared" si="14"/>
        <v>0</v>
      </c>
      <c r="N116" s="81">
        <v>0</v>
      </c>
      <c r="O116" s="81">
        <v>0</v>
      </c>
      <c r="P116" s="81">
        <v>0</v>
      </c>
      <c r="Q116" s="81">
        <v>0</v>
      </c>
      <c r="R116" s="65"/>
      <c r="S116" s="65"/>
      <c r="T116" s="49">
        <f t="shared" si="9"/>
        <v>0</v>
      </c>
      <c r="U116" s="50" t="e">
        <f>G116+I116+#REF!</f>
        <v>#REF!</v>
      </c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51"/>
      <c r="AH116" s="72"/>
    </row>
    <row r="117" spans="1:34" s="66" customFormat="1" ht="25.5" outlineLevel="3">
      <c r="A117" s="76">
        <v>112</v>
      </c>
      <c r="B117" s="77" t="s">
        <v>234</v>
      </c>
      <c r="C117" s="127" t="s">
        <v>235</v>
      </c>
      <c r="D117" s="128"/>
      <c r="E117" s="43">
        <v>0</v>
      </c>
      <c r="F117" s="44" t="e">
        <f t="shared" si="10"/>
        <v>#DIV/0!</v>
      </c>
      <c r="G117" s="43"/>
      <c r="H117" s="44" t="e">
        <f t="shared" si="11"/>
        <v>#DIV/0!</v>
      </c>
      <c r="I117" s="43"/>
      <c r="J117" s="45">
        <f>Q117/'[3]Venituri 2013'!$W$2</f>
        <v>0</v>
      </c>
      <c r="K117" s="46"/>
      <c r="L117" s="65"/>
      <c r="M117" s="80">
        <f t="shared" si="14"/>
        <v>0</v>
      </c>
      <c r="N117" s="81">
        <v>0</v>
      </c>
      <c r="O117" s="81">
        <v>0</v>
      </c>
      <c r="P117" s="81">
        <v>0</v>
      </c>
      <c r="Q117" s="81">
        <v>0</v>
      </c>
      <c r="R117" s="65"/>
      <c r="S117" s="65"/>
      <c r="T117" s="49">
        <f t="shared" si="9"/>
        <v>0</v>
      </c>
      <c r="U117" s="50" t="e">
        <f>G117+I117+#REF!</f>
        <v>#REF!</v>
      </c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51"/>
      <c r="AH117" s="171"/>
    </row>
    <row r="118" spans="1:34" s="66" customFormat="1" ht="25.5" outlineLevel="3">
      <c r="A118" s="76">
        <v>113</v>
      </c>
      <c r="B118" s="77" t="s">
        <v>236</v>
      </c>
      <c r="C118" s="127" t="s">
        <v>237</v>
      </c>
      <c r="D118" s="128"/>
      <c r="E118" s="43">
        <v>0</v>
      </c>
      <c r="F118" s="44" t="e">
        <f t="shared" si="10"/>
        <v>#DIV/0!</v>
      </c>
      <c r="G118" s="43"/>
      <c r="H118" s="44" t="e">
        <f t="shared" si="11"/>
        <v>#DIV/0!</v>
      </c>
      <c r="I118" s="43"/>
      <c r="J118" s="45">
        <f>SUM(J119:J120)</f>
        <v>0</v>
      </c>
      <c r="K118" s="46"/>
      <c r="L118" s="65"/>
      <c r="M118" s="80">
        <f>SUM(M119:M120)</f>
        <v>0</v>
      </c>
      <c r="N118" s="80">
        <f>SUM(N119:N120)</f>
        <v>0</v>
      </c>
      <c r="O118" s="80">
        <f>SUM(O119:O120)</f>
        <v>0</v>
      </c>
      <c r="P118" s="80">
        <f>SUM(P119:P120)</f>
        <v>0</v>
      </c>
      <c r="Q118" s="80">
        <f>SUM(Q119:Q120)</f>
        <v>0</v>
      </c>
      <c r="R118" s="65"/>
      <c r="S118" s="65"/>
      <c r="T118" s="49">
        <f t="shared" si="9"/>
        <v>0</v>
      </c>
      <c r="U118" s="50" t="e">
        <f>G118+I118+#REF!</f>
        <v>#REF!</v>
      </c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51"/>
      <c r="AH118" s="171"/>
    </row>
    <row r="119" spans="1:34" s="112" customFormat="1" ht="38.25" outlineLevel="3">
      <c r="A119" s="129">
        <v>114</v>
      </c>
      <c r="B119" s="109" t="s">
        <v>238</v>
      </c>
      <c r="C119" s="127" t="s">
        <v>239</v>
      </c>
      <c r="D119" s="128"/>
      <c r="E119" s="43">
        <v>0</v>
      </c>
      <c r="F119" s="44" t="e">
        <f t="shared" si="10"/>
        <v>#DIV/0!</v>
      </c>
      <c r="G119" s="43"/>
      <c r="H119" s="44" t="e">
        <f t="shared" si="11"/>
        <v>#DIV/0!</v>
      </c>
      <c r="I119" s="43"/>
      <c r="J119" s="45">
        <f>Q119/'[3]Venituri 2013'!$W$2</f>
        <v>0</v>
      </c>
      <c r="K119" s="110"/>
      <c r="L119" s="111"/>
      <c r="M119" s="80">
        <f t="shared" ref="M119:M130" si="15">SUM(N119:Q119)</f>
        <v>0</v>
      </c>
      <c r="N119" s="81">
        <v>0</v>
      </c>
      <c r="O119" s="81">
        <v>0</v>
      </c>
      <c r="P119" s="81">
        <v>0</v>
      </c>
      <c r="Q119" s="81">
        <v>0</v>
      </c>
      <c r="R119" s="111"/>
      <c r="S119" s="111"/>
      <c r="T119" s="49">
        <f t="shared" si="9"/>
        <v>0</v>
      </c>
      <c r="U119" s="50" t="e">
        <f>G119+I119+#REF!</f>
        <v>#REF!</v>
      </c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51"/>
      <c r="AH119" s="171"/>
    </row>
    <row r="120" spans="1:34" s="112" customFormat="1" ht="25.5" outlineLevel="3">
      <c r="A120" s="129">
        <v>115</v>
      </c>
      <c r="B120" s="109" t="s">
        <v>240</v>
      </c>
      <c r="C120" s="127" t="s">
        <v>241</v>
      </c>
      <c r="D120" s="128"/>
      <c r="E120" s="43">
        <v>0</v>
      </c>
      <c r="F120" s="44" t="e">
        <f t="shared" si="10"/>
        <v>#DIV/0!</v>
      </c>
      <c r="G120" s="43"/>
      <c r="H120" s="44" t="e">
        <f t="shared" si="11"/>
        <v>#DIV/0!</v>
      </c>
      <c r="I120" s="43"/>
      <c r="J120" s="45">
        <f>Q120/'[3]Venituri 2013'!$W$2</f>
        <v>0</v>
      </c>
      <c r="K120" s="110"/>
      <c r="L120" s="111"/>
      <c r="M120" s="80">
        <f t="shared" si="15"/>
        <v>0</v>
      </c>
      <c r="N120" s="81">
        <v>0</v>
      </c>
      <c r="O120" s="81">
        <v>0</v>
      </c>
      <c r="P120" s="81">
        <v>0</v>
      </c>
      <c r="Q120" s="81">
        <v>0</v>
      </c>
      <c r="R120" s="111"/>
      <c r="S120" s="111"/>
      <c r="T120" s="49">
        <f t="shared" si="9"/>
        <v>0</v>
      </c>
      <c r="U120" s="50" t="e">
        <f>G120+I120+#REF!</f>
        <v>#REF!</v>
      </c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51"/>
      <c r="AH120" s="171"/>
    </row>
    <row r="121" spans="1:34" s="66" customFormat="1" ht="25.5" outlineLevel="3">
      <c r="A121" s="76">
        <v>116</v>
      </c>
      <c r="B121" s="77" t="s">
        <v>242</v>
      </c>
      <c r="C121" s="127" t="s">
        <v>243</v>
      </c>
      <c r="D121" s="128"/>
      <c r="E121" s="43">
        <v>0</v>
      </c>
      <c r="F121" s="44" t="e">
        <f t="shared" si="10"/>
        <v>#DIV/0!</v>
      </c>
      <c r="G121" s="43"/>
      <c r="H121" s="44" t="e">
        <f t="shared" si="11"/>
        <v>#DIV/0!</v>
      </c>
      <c r="I121" s="43"/>
      <c r="J121" s="45">
        <f>Q121/'[3]Venituri 2013'!$W$2</f>
        <v>0</v>
      </c>
      <c r="K121" s="46"/>
      <c r="L121" s="65"/>
      <c r="M121" s="80">
        <f t="shared" si="15"/>
        <v>0</v>
      </c>
      <c r="N121" s="81">
        <v>0</v>
      </c>
      <c r="O121" s="81">
        <v>0</v>
      </c>
      <c r="P121" s="81">
        <v>0</v>
      </c>
      <c r="Q121" s="81">
        <v>0</v>
      </c>
      <c r="R121" s="65"/>
      <c r="S121" s="65"/>
      <c r="T121" s="49">
        <f t="shared" si="9"/>
        <v>0</v>
      </c>
      <c r="U121" s="50" t="e">
        <f>G121+I121+#REF!</f>
        <v>#REF!</v>
      </c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51"/>
      <c r="AH121" s="171"/>
    </row>
    <row r="122" spans="1:34" s="66" customFormat="1" ht="25.5" outlineLevel="3">
      <c r="A122" s="76">
        <v>117</v>
      </c>
      <c r="B122" s="77" t="s">
        <v>244</v>
      </c>
      <c r="C122" s="119" t="s">
        <v>245</v>
      </c>
      <c r="D122" s="120"/>
      <c r="E122" s="84">
        <v>55909</v>
      </c>
      <c r="F122" s="85">
        <f t="shared" si="10"/>
        <v>0</v>
      </c>
      <c r="G122" s="84"/>
      <c r="H122" s="85"/>
      <c r="I122" s="84"/>
      <c r="J122" s="45">
        <f>Q122/'[3]Venituri 2013'!$W$2</f>
        <v>0</v>
      </c>
      <c r="K122" s="46"/>
      <c r="L122" s="65"/>
      <c r="M122" s="80">
        <f t="shared" si="15"/>
        <v>0</v>
      </c>
      <c r="N122" s="81"/>
      <c r="O122" s="81">
        <v>0</v>
      </c>
      <c r="P122" s="81">
        <v>0</v>
      </c>
      <c r="Q122" s="81">
        <v>0</v>
      </c>
      <c r="R122" s="65"/>
      <c r="S122" s="65"/>
      <c r="T122" s="49">
        <f t="shared" si="9"/>
        <v>0</v>
      </c>
      <c r="U122" s="50" t="e">
        <f>G122+I122+#REF!</f>
        <v>#REF!</v>
      </c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51"/>
      <c r="AH122" s="72"/>
    </row>
    <row r="123" spans="1:34" s="66" customFormat="1" ht="25.5" outlineLevel="3">
      <c r="A123" s="76">
        <v>118</v>
      </c>
      <c r="B123" s="77" t="s">
        <v>246</v>
      </c>
      <c r="C123" s="119" t="s">
        <v>247</v>
      </c>
      <c r="D123" s="120"/>
      <c r="E123" s="84">
        <v>0</v>
      </c>
      <c r="F123" s="85"/>
      <c r="G123" s="84"/>
      <c r="H123" s="85"/>
      <c r="I123" s="84"/>
      <c r="J123" s="45">
        <f>Q123/'[3]Venituri 2013'!$W$2</f>
        <v>0</v>
      </c>
      <c r="K123" s="46"/>
      <c r="L123" s="65"/>
      <c r="M123" s="80">
        <f t="shared" si="15"/>
        <v>0</v>
      </c>
      <c r="N123" s="81">
        <v>0</v>
      </c>
      <c r="O123" s="81">
        <v>0</v>
      </c>
      <c r="P123" s="81">
        <v>0</v>
      </c>
      <c r="Q123" s="81">
        <v>0</v>
      </c>
      <c r="R123" s="65"/>
      <c r="S123" s="65"/>
      <c r="T123" s="49">
        <f t="shared" si="9"/>
        <v>0</v>
      </c>
      <c r="U123" s="50" t="e">
        <f>G123+I123+#REF!</f>
        <v>#REF!</v>
      </c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51"/>
      <c r="AH123" s="72"/>
    </row>
    <row r="124" spans="1:34" s="66" customFormat="1" ht="25.5" outlineLevel="3">
      <c r="A124" s="76">
        <v>119</v>
      </c>
      <c r="B124" s="77" t="s">
        <v>248</v>
      </c>
      <c r="C124" s="119" t="s">
        <v>249</v>
      </c>
      <c r="D124" s="120"/>
      <c r="E124" s="84">
        <v>0</v>
      </c>
      <c r="F124" s="85"/>
      <c r="G124" s="84"/>
      <c r="H124" s="85"/>
      <c r="I124" s="84"/>
      <c r="J124" s="45">
        <f>Q124/'[3]Venituri 2013'!$W$2</f>
        <v>0</v>
      </c>
      <c r="K124" s="46"/>
      <c r="L124" s="65"/>
      <c r="M124" s="80">
        <f t="shared" si="15"/>
        <v>0</v>
      </c>
      <c r="N124" s="81">
        <v>0</v>
      </c>
      <c r="O124" s="81">
        <v>0</v>
      </c>
      <c r="P124" s="81">
        <v>0</v>
      </c>
      <c r="Q124" s="81">
        <v>0</v>
      </c>
      <c r="R124" s="65"/>
      <c r="S124" s="65"/>
      <c r="T124" s="49">
        <f t="shared" si="9"/>
        <v>0</v>
      </c>
      <c r="U124" s="50" t="e">
        <f>G124+I124+#REF!</f>
        <v>#REF!</v>
      </c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51"/>
      <c r="AH124" s="72"/>
    </row>
    <row r="125" spans="1:34" s="66" customFormat="1" ht="15" outlineLevel="3">
      <c r="A125" s="76">
        <v>120</v>
      </c>
      <c r="B125" s="77" t="s">
        <v>250</v>
      </c>
      <c r="C125" s="119" t="s">
        <v>251</v>
      </c>
      <c r="D125" s="120"/>
      <c r="E125" s="84">
        <v>0</v>
      </c>
      <c r="F125" s="85"/>
      <c r="G125" s="84"/>
      <c r="H125" s="85"/>
      <c r="I125" s="84"/>
      <c r="J125" s="45">
        <f>Q125/'[3]Venituri 2013'!$W$2</f>
        <v>0</v>
      </c>
      <c r="K125" s="46"/>
      <c r="L125" s="65"/>
      <c r="M125" s="80">
        <f t="shared" si="15"/>
        <v>0</v>
      </c>
      <c r="N125" s="81">
        <v>0</v>
      </c>
      <c r="O125" s="81">
        <v>0</v>
      </c>
      <c r="P125" s="81">
        <v>0</v>
      </c>
      <c r="Q125" s="81">
        <v>0</v>
      </c>
      <c r="R125" s="65"/>
      <c r="S125" s="65"/>
      <c r="T125" s="49">
        <f t="shared" si="9"/>
        <v>0</v>
      </c>
      <c r="U125" s="50" t="e">
        <f>G125+I125+#REF!</f>
        <v>#REF!</v>
      </c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51"/>
      <c r="AH125" s="72"/>
    </row>
    <row r="126" spans="1:34" s="66" customFormat="1" ht="25.5" outlineLevel="3">
      <c r="A126" s="76">
        <v>121</v>
      </c>
      <c r="B126" s="77" t="s">
        <v>252</v>
      </c>
      <c r="C126" s="119" t="s">
        <v>253</v>
      </c>
      <c r="D126" s="120"/>
      <c r="E126" s="84">
        <v>0</v>
      </c>
      <c r="F126" s="85"/>
      <c r="G126" s="84"/>
      <c r="H126" s="85"/>
      <c r="I126" s="84"/>
      <c r="J126" s="45">
        <f>Q126/'[3]Venituri 2013'!$W$2</f>
        <v>0</v>
      </c>
      <c r="K126" s="46"/>
      <c r="L126" s="65"/>
      <c r="M126" s="80">
        <f t="shared" si="15"/>
        <v>0</v>
      </c>
      <c r="N126" s="81">
        <v>0</v>
      </c>
      <c r="O126" s="81">
        <v>0</v>
      </c>
      <c r="P126" s="81">
        <v>0</v>
      </c>
      <c r="Q126" s="81">
        <v>0</v>
      </c>
      <c r="R126" s="65"/>
      <c r="S126" s="65"/>
      <c r="T126" s="49">
        <f t="shared" si="9"/>
        <v>0</v>
      </c>
      <c r="U126" s="50" t="e">
        <f>G126+I126+#REF!</f>
        <v>#REF!</v>
      </c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51"/>
      <c r="AH126" s="152">
        <v>0</v>
      </c>
    </row>
    <row r="127" spans="1:34" s="66" customFormat="1" ht="25.5" outlineLevel="3">
      <c r="A127" s="76">
        <v>122</v>
      </c>
      <c r="B127" s="77" t="s">
        <v>254</v>
      </c>
      <c r="C127" s="119" t="s">
        <v>255</v>
      </c>
      <c r="D127" s="120"/>
      <c r="E127" s="84">
        <v>0</v>
      </c>
      <c r="F127" s="85"/>
      <c r="G127" s="84"/>
      <c r="H127" s="85"/>
      <c r="I127" s="84"/>
      <c r="J127" s="45">
        <f>Q127/'[3]Venituri 2013'!$W$2</f>
        <v>0</v>
      </c>
      <c r="K127" s="46"/>
      <c r="L127" s="65"/>
      <c r="M127" s="80">
        <f t="shared" si="15"/>
        <v>0</v>
      </c>
      <c r="N127" s="81">
        <v>0</v>
      </c>
      <c r="O127" s="81">
        <v>0</v>
      </c>
      <c r="P127" s="81">
        <v>0</v>
      </c>
      <c r="Q127" s="81">
        <v>0</v>
      </c>
      <c r="R127" s="65"/>
      <c r="S127" s="65"/>
      <c r="T127" s="49">
        <f t="shared" si="9"/>
        <v>0</v>
      </c>
      <c r="U127" s="50" t="e">
        <f>G127+I127+#REF!</f>
        <v>#REF!</v>
      </c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51"/>
      <c r="AH127" s="72"/>
    </row>
    <row r="128" spans="1:34" s="66" customFormat="1" ht="25.5" outlineLevel="3">
      <c r="A128" s="76">
        <v>123</v>
      </c>
      <c r="B128" s="77" t="s">
        <v>256</v>
      </c>
      <c r="C128" s="119" t="s">
        <v>257</v>
      </c>
      <c r="D128" s="120"/>
      <c r="E128" s="84">
        <v>2254000</v>
      </c>
      <c r="F128" s="85">
        <f t="shared" si="10"/>
        <v>0.44188110026619343</v>
      </c>
      <c r="G128" s="84">
        <v>996000</v>
      </c>
      <c r="H128" s="85">
        <f t="shared" si="11"/>
        <v>0</v>
      </c>
      <c r="I128" s="84"/>
      <c r="J128" s="45">
        <f>Q128/'[3]Venituri 2013'!$W$2</f>
        <v>0</v>
      </c>
      <c r="K128" s="46"/>
      <c r="L128" s="65"/>
      <c r="M128" s="80">
        <f t="shared" si="15"/>
        <v>0</v>
      </c>
      <c r="N128" s="81">
        <v>0</v>
      </c>
      <c r="O128" s="81">
        <v>0</v>
      </c>
      <c r="P128" s="81">
        <v>0</v>
      </c>
      <c r="Q128" s="81">
        <v>0</v>
      </c>
      <c r="R128" s="65"/>
      <c r="S128" s="65"/>
      <c r="T128" s="49">
        <f t="shared" si="9"/>
        <v>996000</v>
      </c>
      <c r="U128" s="50" t="e">
        <f>G128+I128+#REF!</f>
        <v>#REF!</v>
      </c>
      <c r="V128" s="65"/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51"/>
      <c r="AH128" s="72"/>
    </row>
    <row r="129" spans="1:34" s="112" customFormat="1" ht="51" outlineLevel="3">
      <c r="A129" s="76">
        <v>124</v>
      </c>
      <c r="B129" s="77" t="s">
        <v>258</v>
      </c>
      <c r="C129" s="119" t="s">
        <v>259</v>
      </c>
      <c r="D129" s="120"/>
      <c r="E129" s="84">
        <v>0</v>
      </c>
      <c r="F129" s="85"/>
      <c r="G129" s="84">
        <v>0</v>
      </c>
      <c r="H129" s="85"/>
      <c r="I129" s="84"/>
      <c r="J129" s="45">
        <f>Q129/'[3]Venituri 2013'!$W$2</f>
        <v>0</v>
      </c>
      <c r="K129" s="110"/>
      <c r="L129" s="111"/>
      <c r="M129" s="80">
        <f t="shared" si="15"/>
        <v>0</v>
      </c>
      <c r="N129" s="81">
        <v>0</v>
      </c>
      <c r="O129" s="81">
        <v>0</v>
      </c>
      <c r="P129" s="81">
        <v>0</v>
      </c>
      <c r="Q129" s="81">
        <v>0</v>
      </c>
      <c r="R129" s="111"/>
      <c r="S129" s="111"/>
      <c r="T129" s="49">
        <f t="shared" si="9"/>
        <v>0</v>
      </c>
      <c r="U129" s="50" t="e">
        <f>G129+I129+#REF!</f>
        <v>#REF!</v>
      </c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51"/>
      <c r="AH129" s="72"/>
    </row>
    <row r="130" spans="1:34" s="112" customFormat="1" ht="38.25" outlineLevel="3">
      <c r="A130" s="76">
        <v>125</v>
      </c>
      <c r="B130" s="77" t="s">
        <v>260</v>
      </c>
      <c r="C130" s="119" t="s">
        <v>261</v>
      </c>
      <c r="D130" s="120"/>
      <c r="E130" s="84">
        <v>7733223</v>
      </c>
      <c r="F130" s="85">
        <f t="shared" si="10"/>
        <v>0</v>
      </c>
      <c r="G130" s="84">
        <v>0</v>
      </c>
      <c r="H130" s="85" t="e">
        <f t="shared" si="11"/>
        <v>#DIV/0!</v>
      </c>
      <c r="I130" s="84"/>
      <c r="J130" s="45">
        <f>Q130/'[3]Venituri 2013'!$W$2</f>
        <v>0</v>
      </c>
      <c r="K130" s="110"/>
      <c r="L130" s="111"/>
      <c r="M130" s="80">
        <f t="shared" si="15"/>
        <v>142745</v>
      </c>
      <c r="N130" s="81">
        <v>142745</v>
      </c>
      <c r="O130" s="81">
        <v>0</v>
      </c>
      <c r="P130" s="81">
        <v>0</v>
      </c>
      <c r="Q130" s="81">
        <v>0</v>
      </c>
      <c r="R130" s="111"/>
      <c r="S130" s="111"/>
      <c r="T130" s="49">
        <f t="shared" si="9"/>
        <v>0</v>
      </c>
      <c r="U130" s="50" t="e">
        <f>G130+I130+#REF!</f>
        <v>#REF!</v>
      </c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1"/>
      <c r="AG130" s="51"/>
      <c r="AH130" s="72"/>
    </row>
    <row r="131" spans="1:34" s="66" customFormat="1" ht="15" outlineLevel="2">
      <c r="A131" s="67">
        <v>126</v>
      </c>
      <c r="B131" s="68" t="s">
        <v>262</v>
      </c>
      <c r="C131" s="86" t="s">
        <v>263</v>
      </c>
      <c r="D131" s="87"/>
      <c r="E131" s="43">
        <f>SUM(E135:E143)</f>
        <v>2118872</v>
      </c>
      <c r="F131" s="44">
        <f t="shared" si="10"/>
        <v>0.20462432841625167</v>
      </c>
      <c r="G131" s="43">
        <f>SUM(G135:G143)</f>
        <v>433572.76</v>
      </c>
      <c r="H131" s="44">
        <f t="shared" si="11"/>
        <v>1.7349390676665202</v>
      </c>
      <c r="I131" s="43">
        <f>SUM(I135:I143)</f>
        <v>752222.32</v>
      </c>
      <c r="J131" s="45">
        <f>SUM(J132:J140)</f>
        <v>0</v>
      </c>
      <c r="K131" s="46"/>
      <c r="L131" s="65"/>
      <c r="M131" s="45">
        <f>SUM(M132:M140)</f>
        <v>111280</v>
      </c>
      <c r="N131" s="45">
        <f>SUM(N132:N140)</f>
        <v>111280</v>
      </c>
      <c r="O131" s="45">
        <f>SUM(O132:O140)</f>
        <v>0</v>
      </c>
      <c r="P131" s="45">
        <f>SUM(P132:P140)</f>
        <v>0</v>
      </c>
      <c r="Q131" s="45">
        <f>SUM(Q132:Q140)</f>
        <v>0</v>
      </c>
      <c r="R131" s="65"/>
      <c r="S131" s="65"/>
      <c r="T131" s="49">
        <f t="shared" si="9"/>
        <v>1185795.08</v>
      </c>
      <c r="U131" s="50" t="e">
        <f>G131+I131+#REF!</f>
        <v>#REF!</v>
      </c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51">
        <f t="shared" si="12"/>
        <v>1.6516215445455011</v>
      </c>
      <c r="AH131" s="43">
        <f>SUM(AH135:AH143)</f>
        <v>1242386.5900000001</v>
      </c>
    </row>
    <row r="132" spans="1:34" s="66" customFormat="1" ht="15" outlineLevel="3">
      <c r="A132" s="76">
        <v>127</v>
      </c>
      <c r="B132" s="77" t="s">
        <v>264</v>
      </c>
      <c r="C132" s="127" t="s">
        <v>265</v>
      </c>
      <c r="D132" s="128"/>
      <c r="E132" s="43">
        <v>0</v>
      </c>
      <c r="F132" s="44" t="e">
        <f t="shared" si="10"/>
        <v>#DIV/0!</v>
      </c>
      <c r="G132" s="43"/>
      <c r="H132" s="44" t="e">
        <f t="shared" si="11"/>
        <v>#DIV/0!</v>
      </c>
      <c r="I132" s="43">
        <v>0</v>
      </c>
      <c r="J132" s="45">
        <f>Q132/'[3]Venituri 2013'!$W$2</f>
        <v>0</v>
      </c>
      <c r="K132" s="46"/>
      <c r="L132" s="65"/>
      <c r="M132" s="80">
        <f t="shared" ref="M132:M140" si="16">SUM(N132:Q132)</f>
        <v>0</v>
      </c>
      <c r="N132" s="81"/>
      <c r="O132" s="81"/>
      <c r="P132" s="81"/>
      <c r="Q132" s="81"/>
      <c r="R132" s="65"/>
      <c r="S132" s="65"/>
      <c r="T132" s="49">
        <f t="shared" si="9"/>
        <v>0</v>
      </c>
      <c r="U132" s="50" t="e">
        <f>G132+I132+#REF!</f>
        <v>#REF!</v>
      </c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51" t="e">
        <f t="shared" si="12"/>
        <v>#DIV/0!</v>
      </c>
      <c r="AH132" s="72"/>
    </row>
    <row r="133" spans="1:34" s="66" customFormat="1" ht="15" outlineLevel="3">
      <c r="A133" s="76">
        <v>128</v>
      </c>
      <c r="B133" s="77" t="s">
        <v>266</v>
      </c>
      <c r="C133" s="127" t="s">
        <v>267</v>
      </c>
      <c r="D133" s="128"/>
      <c r="E133" s="43">
        <v>0</v>
      </c>
      <c r="F133" s="44" t="e">
        <f t="shared" si="10"/>
        <v>#DIV/0!</v>
      </c>
      <c r="G133" s="43"/>
      <c r="H133" s="44" t="e">
        <f t="shared" si="11"/>
        <v>#DIV/0!</v>
      </c>
      <c r="I133" s="43">
        <v>0</v>
      </c>
      <c r="J133" s="45">
        <f>Q133/'[3]Venituri 2013'!$W$2</f>
        <v>0</v>
      </c>
      <c r="K133" s="46"/>
      <c r="L133" s="65"/>
      <c r="M133" s="80">
        <f t="shared" si="16"/>
        <v>0</v>
      </c>
      <c r="N133" s="81"/>
      <c r="O133" s="81"/>
      <c r="P133" s="81"/>
      <c r="Q133" s="81"/>
      <c r="R133" s="65"/>
      <c r="S133" s="65"/>
      <c r="T133" s="49">
        <f t="shared" si="9"/>
        <v>0</v>
      </c>
      <c r="U133" s="50" t="e">
        <f>G133+I133+#REF!</f>
        <v>#REF!</v>
      </c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51" t="e">
        <f t="shared" si="12"/>
        <v>#DIV/0!</v>
      </c>
      <c r="AH133" s="72"/>
    </row>
    <row r="134" spans="1:34" s="66" customFormat="1" ht="15" outlineLevel="3">
      <c r="A134" s="76">
        <v>129</v>
      </c>
      <c r="B134" s="77" t="s">
        <v>268</v>
      </c>
      <c r="C134" s="127" t="s">
        <v>269</v>
      </c>
      <c r="D134" s="128"/>
      <c r="E134" s="43">
        <v>0</v>
      </c>
      <c r="F134" s="44" t="e">
        <f t="shared" si="10"/>
        <v>#DIV/0!</v>
      </c>
      <c r="G134" s="43"/>
      <c r="H134" s="44" t="e">
        <f t="shared" si="11"/>
        <v>#DIV/0!</v>
      </c>
      <c r="I134" s="43">
        <v>0</v>
      </c>
      <c r="J134" s="45">
        <f>Q134/'[3]Venituri 2013'!$W$2</f>
        <v>0</v>
      </c>
      <c r="K134" s="46"/>
      <c r="L134" s="65"/>
      <c r="M134" s="80">
        <f t="shared" si="16"/>
        <v>0</v>
      </c>
      <c r="N134" s="81"/>
      <c r="O134" s="81"/>
      <c r="P134" s="81"/>
      <c r="Q134" s="81"/>
      <c r="R134" s="65"/>
      <c r="S134" s="65"/>
      <c r="T134" s="49">
        <f t="shared" ref="T134:T148" si="17">G134+I134</f>
        <v>0</v>
      </c>
      <c r="U134" s="50" t="e">
        <f>G134+I134+#REF!</f>
        <v>#REF!</v>
      </c>
      <c r="V134" s="65"/>
      <c r="W134" s="65"/>
      <c r="X134" s="65"/>
      <c r="Y134" s="65"/>
      <c r="Z134" s="65"/>
      <c r="AA134" s="65"/>
      <c r="AB134" s="65"/>
      <c r="AC134" s="65"/>
      <c r="AD134" s="65"/>
      <c r="AE134" s="65"/>
      <c r="AF134" s="65"/>
      <c r="AG134" s="51" t="e">
        <f t="shared" si="12"/>
        <v>#DIV/0!</v>
      </c>
      <c r="AH134" s="72"/>
    </row>
    <row r="135" spans="1:34" s="66" customFormat="1" ht="15" outlineLevel="3">
      <c r="A135" s="76">
        <v>130</v>
      </c>
      <c r="B135" s="77" t="s">
        <v>266</v>
      </c>
      <c r="C135" s="119" t="s">
        <v>267</v>
      </c>
      <c r="D135" s="120"/>
      <c r="E135" s="84">
        <v>0</v>
      </c>
      <c r="F135" s="85"/>
      <c r="G135" s="84">
        <v>0</v>
      </c>
      <c r="H135" s="85" t="e">
        <f t="shared" ref="H135:H151" si="18">I135/G135</f>
        <v>#DIV/0!</v>
      </c>
      <c r="I135" s="84">
        <v>0</v>
      </c>
      <c r="J135" s="45">
        <f>Q135/'[3]Venituri 2013'!$W$2</f>
        <v>0</v>
      </c>
      <c r="K135" s="46"/>
      <c r="L135" s="65"/>
      <c r="M135" s="80">
        <f t="shared" si="16"/>
        <v>0</v>
      </c>
      <c r="N135" s="81">
        <v>0</v>
      </c>
      <c r="O135" s="81"/>
      <c r="P135" s="81"/>
      <c r="Q135" s="81"/>
      <c r="R135" s="65"/>
      <c r="S135" s="65"/>
      <c r="T135" s="49">
        <f t="shared" si="17"/>
        <v>0</v>
      </c>
      <c r="U135" s="50" t="e">
        <f>G135+I135+#REF!</f>
        <v>#REF!</v>
      </c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51"/>
      <c r="AH135" s="72"/>
    </row>
    <row r="136" spans="1:34" s="66" customFormat="1" ht="15" outlineLevel="3">
      <c r="A136" s="76">
        <v>131</v>
      </c>
      <c r="B136" s="77" t="s">
        <v>270</v>
      </c>
      <c r="C136" s="119" t="s">
        <v>271</v>
      </c>
      <c r="D136" s="120"/>
      <c r="E136" s="84">
        <v>0</v>
      </c>
      <c r="F136" s="85"/>
      <c r="G136" s="84"/>
      <c r="H136" s="85"/>
      <c r="I136" s="84">
        <v>0</v>
      </c>
      <c r="J136" s="45">
        <f>Q136/'[3]Venituri 2013'!$W$2</f>
        <v>0</v>
      </c>
      <c r="K136" s="46"/>
      <c r="L136" s="65"/>
      <c r="M136" s="80">
        <f t="shared" si="16"/>
        <v>0</v>
      </c>
      <c r="N136" s="81"/>
      <c r="O136" s="81"/>
      <c r="P136" s="81"/>
      <c r="Q136" s="81"/>
      <c r="R136" s="65"/>
      <c r="S136" s="65"/>
      <c r="T136" s="49">
        <f t="shared" si="17"/>
        <v>0</v>
      </c>
      <c r="U136" s="50" t="e">
        <f>G136+I136+#REF!</f>
        <v>#REF!</v>
      </c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51"/>
      <c r="AH136" s="72"/>
    </row>
    <row r="137" spans="1:34" s="66" customFormat="1" ht="25.5" outlineLevel="3">
      <c r="A137" s="76">
        <v>132</v>
      </c>
      <c r="B137" s="77" t="s">
        <v>272</v>
      </c>
      <c r="C137" s="119" t="s">
        <v>273</v>
      </c>
      <c r="D137" s="120"/>
      <c r="E137" s="84">
        <v>3461</v>
      </c>
      <c r="F137" s="85">
        <f t="shared" ref="F137:F151" si="19">G137/E137</f>
        <v>0.53308292401040158</v>
      </c>
      <c r="G137" s="84">
        <v>1845</v>
      </c>
      <c r="H137" s="85">
        <f t="shared" si="18"/>
        <v>1.3300813008130081</v>
      </c>
      <c r="I137" s="84">
        <v>2454</v>
      </c>
      <c r="J137" s="45">
        <f>Q137/'[3]Venituri 2013'!$W$2</f>
        <v>0</v>
      </c>
      <c r="K137" s="46"/>
      <c r="L137" s="65"/>
      <c r="M137" s="80">
        <f t="shared" si="16"/>
        <v>55000</v>
      </c>
      <c r="N137" s="81">
        <v>55000</v>
      </c>
      <c r="O137" s="81"/>
      <c r="P137" s="81"/>
      <c r="Q137" s="81"/>
      <c r="R137" s="65"/>
      <c r="S137" s="65"/>
      <c r="T137" s="49">
        <f t="shared" si="17"/>
        <v>4299</v>
      </c>
      <c r="U137" s="50" t="e">
        <f>G137+I137+#REF!</f>
        <v>#REF!</v>
      </c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51">
        <f t="shared" ref="AG137:AG141" si="20">AH137/I137</f>
        <v>0.17603911980440098</v>
      </c>
      <c r="AH137" s="152">
        <v>432</v>
      </c>
    </row>
    <row r="138" spans="1:34" s="66" customFormat="1" ht="25.5" outlineLevel="3">
      <c r="A138" s="76">
        <v>133</v>
      </c>
      <c r="B138" s="77" t="s">
        <v>274</v>
      </c>
      <c r="C138" s="119" t="s">
        <v>275</v>
      </c>
      <c r="D138" s="120"/>
      <c r="E138" s="84">
        <v>0</v>
      </c>
      <c r="F138" s="85"/>
      <c r="G138" s="84"/>
      <c r="H138" s="85"/>
      <c r="I138" s="84"/>
      <c r="J138" s="45">
        <f>Q138/'[3]Venituri 2013'!$W$2</f>
        <v>0</v>
      </c>
      <c r="K138" s="46"/>
      <c r="L138" s="65"/>
      <c r="M138" s="80">
        <f t="shared" si="16"/>
        <v>0</v>
      </c>
      <c r="N138" s="81">
        <v>0</v>
      </c>
      <c r="O138" s="81"/>
      <c r="P138" s="81">
        <v>0</v>
      </c>
      <c r="Q138" s="81">
        <v>0</v>
      </c>
      <c r="R138" s="65"/>
      <c r="S138" s="65"/>
      <c r="T138" s="49">
        <f t="shared" si="17"/>
        <v>0</v>
      </c>
      <c r="U138" s="50" t="e">
        <f>G138+I138+#REF!</f>
        <v>#REF!</v>
      </c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  <c r="AG138" s="51"/>
      <c r="AH138" s="152"/>
    </row>
    <row r="139" spans="1:34" s="66" customFormat="1" ht="15" outlineLevel="3">
      <c r="A139" s="76">
        <v>134</v>
      </c>
      <c r="B139" s="131" t="s">
        <v>276</v>
      </c>
      <c r="C139" s="119" t="s">
        <v>277</v>
      </c>
      <c r="D139" s="120"/>
      <c r="E139" s="84">
        <v>17042</v>
      </c>
      <c r="F139" s="85">
        <f t="shared" si="19"/>
        <v>0</v>
      </c>
      <c r="G139" s="84">
        <v>0</v>
      </c>
      <c r="H139" s="85" t="e">
        <f t="shared" si="18"/>
        <v>#DIV/0!</v>
      </c>
      <c r="I139" s="84">
        <v>0</v>
      </c>
      <c r="J139" s="45">
        <f>Q139/'[3]Venituri 2013'!$W$2</f>
        <v>0</v>
      </c>
      <c r="K139" s="46"/>
      <c r="L139" s="65"/>
      <c r="M139" s="80">
        <f t="shared" si="16"/>
        <v>56280</v>
      </c>
      <c r="N139" s="81">
        <v>56280</v>
      </c>
      <c r="O139" s="81"/>
      <c r="P139" s="81"/>
      <c r="Q139" s="81"/>
      <c r="R139" s="65"/>
      <c r="S139" s="65"/>
      <c r="T139" s="49">
        <f t="shared" si="17"/>
        <v>0</v>
      </c>
      <c r="U139" s="50" t="e">
        <f>G139+I139+#REF!</f>
        <v>#REF!</v>
      </c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G139" s="51" t="e">
        <f t="shared" si="20"/>
        <v>#DIV/0!</v>
      </c>
      <c r="AH139" s="152">
        <v>0</v>
      </c>
    </row>
    <row r="140" spans="1:34" s="112" customFormat="1" ht="25.5" outlineLevel="3">
      <c r="A140" s="76">
        <v>135</v>
      </c>
      <c r="B140" s="131" t="s">
        <v>278</v>
      </c>
      <c r="C140" s="127" t="s">
        <v>279</v>
      </c>
      <c r="D140" s="128"/>
      <c r="E140" s="43">
        <v>0</v>
      </c>
      <c r="F140" s="44" t="e">
        <f t="shared" si="19"/>
        <v>#DIV/0!</v>
      </c>
      <c r="G140" s="43"/>
      <c r="H140" s="44" t="e">
        <f t="shared" si="18"/>
        <v>#DIV/0!</v>
      </c>
      <c r="I140" s="43">
        <v>0</v>
      </c>
      <c r="J140" s="45">
        <f>Q140/'[3]Venituri 2013'!$W$2</f>
        <v>0</v>
      </c>
      <c r="K140" s="110"/>
      <c r="L140" s="111"/>
      <c r="M140" s="80">
        <f t="shared" si="16"/>
        <v>0</v>
      </c>
      <c r="N140" s="81">
        <v>0</v>
      </c>
      <c r="O140" s="81"/>
      <c r="P140" s="81">
        <v>0</v>
      </c>
      <c r="Q140" s="81">
        <v>0</v>
      </c>
      <c r="R140" s="111"/>
      <c r="S140" s="111"/>
      <c r="T140" s="49">
        <f t="shared" si="17"/>
        <v>0</v>
      </c>
      <c r="U140" s="50" t="e">
        <f>G140+I140+#REF!</f>
        <v>#REF!</v>
      </c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51" t="e">
        <f t="shared" si="20"/>
        <v>#DIV/0!</v>
      </c>
      <c r="AH140" s="72"/>
    </row>
    <row r="141" spans="1:34" s="112" customFormat="1" ht="25.5" outlineLevel="3">
      <c r="A141" s="76">
        <v>135</v>
      </c>
      <c r="B141" s="131" t="s">
        <v>280</v>
      </c>
      <c r="C141" s="119" t="s">
        <v>281</v>
      </c>
      <c r="D141" s="120"/>
      <c r="E141" s="84">
        <v>224566</v>
      </c>
      <c r="F141" s="85">
        <f t="shared" si="19"/>
        <v>0</v>
      </c>
      <c r="G141" s="84"/>
      <c r="H141" s="85" t="e">
        <f t="shared" si="18"/>
        <v>#DIV/0!</v>
      </c>
      <c r="I141" s="84">
        <v>0</v>
      </c>
      <c r="J141" s="45"/>
      <c r="K141" s="110"/>
      <c r="L141" s="111"/>
      <c r="M141" s="80"/>
      <c r="N141" s="81"/>
      <c r="O141" s="81"/>
      <c r="P141" s="81"/>
      <c r="Q141" s="81"/>
      <c r="R141" s="111"/>
      <c r="S141" s="111"/>
      <c r="T141" s="49"/>
      <c r="U141" s="50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51" t="e">
        <f t="shared" si="20"/>
        <v>#DIV/0!</v>
      </c>
      <c r="AH141" s="72"/>
    </row>
    <row r="142" spans="1:34" s="112" customFormat="1" ht="15" outlineLevel="3">
      <c r="A142" s="76">
        <v>135</v>
      </c>
      <c r="B142" s="131" t="s">
        <v>314</v>
      </c>
      <c r="C142" s="119" t="s">
        <v>315</v>
      </c>
      <c r="D142" s="120"/>
      <c r="E142" s="84">
        <v>879051</v>
      </c>
      <c r="F142" s="85">
        <f t="shared" si="19"/>
        <v>0.49112936564545173</v>
      </c>
      <c r="G142" s="84">
        <v>431727.76</v>
      </c>
      <c r="H142" s="85"/>
      <c r="I142" s="84">
        <v>749768.32</v>
      </c>
      <c r="J142" s="45"/>
      <c r="K142" s="110"/>
      <c r="L142" s="111"/>
      <c r="M142" s="80"/>
      <c r="N142" s="81"/>
      <c r="O142" s="81"/>
      <c r="P142" s="81"/>
      <c r="Q142" s="81"/>
      <c r="R142" s="111"/>
      <c r="S142" s="111"/>
      <c r="T142" s="49"/>
      <c r="U142" s="50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  <c r="AG142" s="51"/>
      <c r="AH142" s="152">
        <v>1215817.06</v>
      </c>
    </row>
    <row r="143" spans="1:34" s="112" customFormat="1" ht="38.25" outlineLevel="3">
      <c r="A143" s="76">
        <v>137</v>
      </c>
      <c r="B143" s="131" t="s">
        <v>317</v>
      </c>
      <c r="C143" s="119" t="s">
        <v>316</v>
      </c>
      <c r="D143" s="120"/>
      <c r="E143" s="84">
        <v>994752</v>
      </c>
      <c r="F143" s="85">
        <f t="shared" si="19"/>
        <v>0</v>
      </c>
      <c r="G143" s="84"/>
      <c r="H143" s="85"/>
      <c r="I143" s="84"/>
      <c r="J143" s="45"/>
      <c r="K143" s="110"/>
      <c r="L143" s="111"/>
      <c r="M143" s="80"/>
      <c r="N143" s="81"/>
      <c r="O143" s="81"/>
      <c r="P143" s="81"/>
      <c r="Q143" s="81"/>
      <c r="R143" s="111"/>
      <c r="S143" s="111"/>
      <c r="T143" s="49"/>
      <c r="U143" s="50"/>
      <c r="V143" s="111"/>
      <c r="W143" s="111"/>
      <c r="X143" s="111"/>
      <c r="Y143" s="111"/>
      <c r="Z143" s="111"/>
      <c r="AA143" s="111"/>
      <c r="AB143" s="111"/>
      <c r="AC143" s="111"/>
      <c r="AD143" s="111"/>
      <c r="AE143" s="111"/>
      <c r="AF143" s="111"/>
      <c r="AG143" s="51"/>
      <c r="AH143" s="152">
        <v>26137.53</v>
      </c>
    </row>
    <row r="144" spans="1:34" s="66" customFormat="1" ht="15" outlineLevel="1">
      <c r="A144" s="67">
        <v>138</v>
      </c>
      <c r="B144" s="68" t="s">
        <v>282</v>
      </c>
      <c r="C144" s="86" t="s">
        <v>283</v>
      </c>
      <c r="D144" s="87"/>
      <c r="E144" s="43">
        <f>SUM(E145:E149)</f>
        <v>0</v>
      </c>
      <c r="F144" s="44"/>
      <c r="G144" s="43">
        <f>SUM(G145:G149)</f>
        <v>11475</v>
      </c>
      <c r="H144" s="44">
        <f t="shared" si="18"/>
        <v>0</v>
      </c>
      <c r="I144" s="43">
        <f>SUM(I145:I149)</f>
        <v>0</v>
      </c>
      <c r="J144" s="45">
        <f>SUM(J145:J148)</f>
        <v>0</v>
      </c>
      <c r="K144" s="46"/>
      <c r="L144" s="65"/>
      <c r="M144" s="45">
        <f>SUM(M145:M149)</f>
        <v>0</v>
      </c>
      <c r="N144" s="45">
        <f>SUM(N145:N149)</f>
        <v>0</v>
      </c>
      <c r="O144" s="45">
        <f>SUM(O145:O149)</f>
        <v>0</v>
      </c>
      <c r="P144" s="45">
        <f>SUM(P145:P149)</f>
        <v>0</v>
      </c>
      <c r="Q144" s="45">
        <f>SUM(Q145:Q149)</f>
        <v>0</v>
      </c>
      <c r="R144" s="65"/>
      <c r="S144" s="65"/>
      <c r="T144" s="49">
        <f t="shared" si="17"/>
        <v>11475</v>
      </c>
      <c r="U144" s="50" t="e">
        <f>G144+I144+#REF!</f>
        <v>#REF!</v>
      </c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  <c r="AG144" s="51"/>
      <c r="AH144" s="43">
        <f>SUM(AH145:AH149)</f>
        <v>0</v>
      </c>
    </row>
    <row r="145" spans="1:34" s="66" customFormat="1" ht="25.5" outlineLevel="3">
      <c r="A145" s="76">
        <v>139</v>
      </c>
      <c r="B145" s="77" t="s">
        <v>284</v>
      </c>
      <c r="C145" s="119" t="s">
        <v>285</v>
      </c>
      <c r="D145" s="120"/>
      <c r="E145" s="84">
        <v>0</v>
      </c>
      <c r="F145" s="85"/>
      <c r="G145" s="84"/>
      <c r="H145" s="85"/>
      <c r="I145" s="84">
        <v>0</v>
      </c>
      <c r="J145" s="45">
        <f>Q145/'[3]Venituri 2013'!$W$2</f>
        <v>0</v>
      </c>
      <c r="K145" s="46"/>
      <c r="L145" s="65"/>
      <c r="M145" s="80">
        <f>SUM(N145:Q145)</f>
        <v>0</v>
      </c>
      <c r="N145" s="81">
        <v>0</v>
      </c>
      <c r="O145" s="81">
        <v>0</v>
      </c>
      <c r="P145" s="81">
        <v>0</v>
      </c>
      <c r="Q145" s="81">
        <v>0</v>
      </c>
      <c r="R145" s="65"/>
      <c r="S145" s="65"/>
      <c r="T145" s="49">
        <f t="shared" si="17"/>
        <v>0</v>
      </c>
      <c r="U145" s="50" t="e">
        <f>G145+I145+#REF!</f>
        <v>#REF!</v>
      </c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  <c r="AF145" s="65"/>
      <c r="AG145" s="51"/>
      <c r="AH145" s="72"/>
    </row>
    <row r="146" spans="1:34" s="66" customFormat="1" ht="51" outlineLevel="3">
      <c r="A146" s="76">
        <v>140</v>
      </c>
      <c r="B146" s="77" t="s">
        <v>286</v>
      </c>
      <c r="C146" s="119" t="s">
        <v>287</v>
      </c>
      <c r="D146" s="120"/>
      <c r="E146" s="84">
        <v>0</v>
      </c>
      <c r="F146" s="85"/>
      <c r="G146" s="84"/>
      <c r="H146" s="85"/>
      <c r="I146" s="84">
        <v>0</v>
      </c>
      <c r="J146" s="45">
        <f>Q146/'[3]Venituri 2013'!$W$2</f>
        <v>0</v>
      </c>
      <c r="K146" s="46"/>
      <c r="L146" s="65"/>
      <c r="M146" s="80">
        <f>SUM(N146:Q146)</f>
        <v>0</v>
      </c>
      <c r="N146" s="81"/>
      <c r="O146" s="81">
        <v>0</v>
      </c>
      <c r="P146" s="81">
        <v>0</v>
      </c>
      <c r="Q146" s="81">
        <v>0</v>
      </c>
      <c r="R146" s="65"/>
      <c r="S146" s="65"/>
      <c r="T146" s="49">
        <f t="shared" si="17"/>
        <v>0</v>
      </c>
      <c r="U146" s="50" t="e">
        <f>G146+I146+#REF!</f>
        <v>#REF!</v>
      </c>
      <c r="V146" s="65"/>
      <c r="W146" s="65"/>
      <c r="X146" s="65"/>
      <c r="Y146" s="65"/>
      <c r="Z146" s="65"/>
      <c r="AA146" s="65"/>
      <c r="AB146" s="65"/>
      <c r="AC146" s="65"/>
      <c r="AD146" s="65"/>
      <c r="AE146" s="65"/>
      <c r="AF146" s="65"/>
      <c r="AG146" s="51"/>
      <c r="AH146" s="72"/>
    </row>
    <row r="147" spans="1:34" s="66" customFormat="1" ht="38.25" outlineLevel="3">
      <c r="A147" s="76">
        <v>141</v>
      </c>
      <c r="B147" s="77" t="s">
        <v>288</v>
      </c>
      <c r="C147" s="119" t="s">
        <v>289</v>
      </c>
      <c r="D147" s="120"/>
      <c r="E147" s="84">
        <v>0</v>
      </c>
      <c r="F147" s="85"/>
      <c r="G147" s="84"/>
      <c r="H147" s="85"/>
      <c r="I147" s="84">
        <v>0</v>
      </c>
      <c r="J147" s="45">
        <f>Q147/'[3]Venituri 2013'!$W$2</f>
        <v>0</v>
      </c>
      <c r="K147" s="46"/>
      <c r="L147" s="65"/>
      <c r="M147" s="80">
        <f>SUM(N147:Q147)</f>
        <v>0</v>
      </c>
      <c r="N147" s="81">
        <v>0</v>
      </c>
      <c r="O147" s="81">
        <v>0</v>
      </c>
      <c r="P147" s="81">
        <v>0</v>
      </c>
      <c r="Q147" s="81">
        <v>0</v>
      </c>
      <c r="R147" s="65"/>
      <c r="S147" s="65"/>
      <c r="T147" s="49">
        <f t="shared" si="17"/>
        <v>0</v>
      </c>
      <c r="U147" s="50" t="e">
        <f>G147+I147+#REF!</f>
        <v>#REF!</v>
      </c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51"/>
      <c r="AH147" s="72"/>
    </row>
    <row r="148" spans="1:34" s="66" customFormat="1" ht="38.25" outlineLevel="3">
      <c r="A148" s="76">
        <v>142</v>
      </c>
      <c r="B148" s="77" t="s">
        <v>290</v>
      </c>
      <c r="C148" s="119" t="s">
        <v>291</v>
      </c>
      <c r="D148" s="120"/>
      <c r="E148" s="84">
        <v>0</v>
      </c>
      <c r="F148" s="85"/>
      <c r="G148" s="84"/>
      <c r="H148" s="85"/>
      <c r="I148" s="84">
        <v>0</v>
      </c>
      <c r="J148" s="45">
        <f>Q148/'[3]Venituri 2013'!$W$2</f>
        <v>0</v>
      </c>
      <c r="K148" s="46"/>
      <c r="L148" s="65"/>
      <c r="M148" s="80">
        <f>SUM(N148:Q148)</f>
        <v>0</v>
      </c>
      <c r="N148" s="81">
        <v>0</v>
      </c>
      <c r="O148" s="81">
        <v>0</v>
      </c>
      <c r="P148" s="81">
        <v>0</v>
      </c>
      <c r="Q148" s="81">
        <v>0</v>
      </c>
      <c r="R148" s="65"/>
      <c r="S148" s="65"/>
      <c r="T148" s="49">
        <f t="shared" si="17"/>
        <v>0</v>
      </c>
      <c r="U148" s="50" t="e">
        <f>G148+I148+#REF!</f>
        <v>#REF!</v>
      </c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  <c r="AG148" s="51"/>
      <c r="AH148" s="72"/>
    </row>
    <row r="149" spans="1:34" s="66" customFormat="1" ht="25.5" outlineLevel="3">
      <c r="A149" s="76">
        <v>143</v>
      </c>
      <c r="B149" s="77" t="s">
        <v>292</v>
      </c>
      <c r="C149" s="119" t="s">
        <v>293</v>
      </c>
      <c r="D149" s="120"/>
      <c r="E149" s="84">
        <v>0</v>
      </c>
      <c r="F149" s="85"/>
      <c r="G149" s="84">
        <v>11475</v>
      </c>
      <c r="H149" s="85">
        <f t="shared" si="18"/>
        <v>0</v>
      </c>
      <c r="I149" s="84">
        <v>0</v>
      </c>
      <c r="J149" s="45">
        <f>Q149/'[3]Venituri 2013'!$W$2</f>
        <v>0</v>
      </c>
      <c r="K149" s="46"/>
      <c r="L149" s="65"/>
      <c r="M149" s="80">
        <f>SUM(N149:Q149)</f>
        <v>0</v>
      </c>
      <c r="N149" s="81">
        <v>0</v>
      </c>
      <c r="O149" s="81">
        <v>0</v>
      </c>
      <c r="P149" s="81">
        <v>0</v>
      </c>
      <c r="Q149" s="81">
        <v>0</v>
      </c>
      <c r="R149" s="65"/>
      <c r="S149" s="65"/>
      <c r="T149" s="49"/>
      <c r="U149" s="50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  <c r="AG149" s="51"/>
      <c r="AH149" s="72"/>
    </row>
    <row r="150" spans="1:34" s="112" customFormat="1" ht="25.5" outlineLevel="1">
      <c r="A150" s="67">
        <v>144</v>
      </c>
      <c r="B150" s="68" t="s">
        <v>294</v>
      </c>
      <c r="C150" s="86" t="s">
        <v>295</v>
      </c>
      <c r="D150" s="87"/>
      <c r="E150" s="43">
        <f>SUM(E151:E158)</f>
        <v>14133516</v>
      </c>
      <c r="F150" s="44">
        <f t="shared" si="19"/>
        <v>0</v>
      </c>
      <c r="G150" s="43">
        <f>SUM(G151:G158)</f>
        <v>0</v>
      </c>
      <c r="H150" s="44" t="e">
        <f t="shared" si="18"/>
        <v>#DIV/0!</v>
      </c>
      <c r="I150" s="43">
        <f>SUM(I151:I158)</f>
        <v>0</v>
      </c>
      <c r="J150" s="45">
        <f>SUM(J151:J159)</f>
        <v>0</v>
      </c>
      <c r="K150" s="110"/>
      <c r="L150" s="111"/>
      <c r="M150" s="45">
        <f>SUM(M151:M159)</f>
        <v>898546</v>
      </c>
      <c r="N150" s="45">
        <f>SUM(N151:N159)</f>
        <v>898546</v>
      </c>
      <c r="O150" s="45">
        <f>SUM(O151:O159)</f>
        <v>0</v>
      </c>
      <c r="P150" s="45">
        <f>SUM(P151:P159)</f>
        <v>0</v>
      </c>
      <c r="Q150" s="45">
        <f>SUM(Q151:Q159)</f>
        <v>0</v>
      </c>
      <c r="R150" s="111"/>
      <c r="S150" s="111"/>
      <c r="T150" s="49">
        <f t="shared" ref="T150:T159" si="21">G150+I150</f>
        <v>0</v>
      </c>
      <c r="U150" s="50" t="e">
        <f>G150+I150+#REF!</f>
        <v>#REF!</v>
      </c>
      <c r="V150" s="111"/>
      <c r="W150" s="111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51"/>
      <c r="AH150" s="43">
        <f>SUM(AH151:AH158)</f>
        <v>0</v>
      </c>
    </row>
    <row r="151" spans="1:34" s="112" customFormat="1" ht="15" outlineLevel="3">
      <c r="A151" s="76">
        <v>145</v>
      </c>
      <c r="B151" s="77" t="s">
        <v>296</v>
      </c>
      <c r="C151" s="119" t="s">
        <v>297</v>
      </c>
      <c r="D151" s="120"/>
      <c r="E151" s="84">
        <v>14075478</v>
      </c>
      <c r="F151" s="85">
        <f t="shared" si="19"/>
        <v>0</v>
      </c>
      <c r="G151" s="84"/>
      <c r="H151" s="85" t="e">
        <f t="shared" si="18"/>
        <v>#DIV/0!</v>
      </c>
      <c r="I151" s="84"/>
      <c r="J151" s="45">
        <f>Q151/'[3]Venituri 2013'!$W$2</f>
        <v>0</v>
      </c>
      <c r="K151" s="110"/>
      <c r="L151" s="111"/>
      <c r="M151" s="80">
        <f t="shared" ref="M151:M159" si="22">SUM(N151:Q151)</f>
        <v>406227</v>
      </c>
      <c r="N151" s="81">
        <v>406227</v>
      </c>
      <c r="O151" s="81">
        <v>0</v>
      </c>
      <c r="P151" s="81">
        <v>0</v>
      </c>
      <c r="Q151" s="81">
        <v>0</v>
      </c>
      <c r="R151" s="111"/>
      <c r="S151" s="111"/>
      <c r="T151" s="49">
        <f t="shared" si="21"/>
        <v>0</v>
      </c>
      <c r="U151" s="50" t="e">
        <f>G151+I151+#REF!</f>
        <v>#REF!</v>
      </c>
      <c r="V151" s="111"/>
      <c r="W151" s="111"/>
      <c r="X151" s="111"/>
      <c r="Y151" s="111"/>
      <c r="Z151" s="111"/>
      <c r="AA151" s="111"/>
      <c r="AB151" s="111"/>
      <c r="AC151" s="111"/>
      <c r="AD151" s="111"/>
      <c r="AE151" s="111"/>
      <c r="AF151" s="111"/>
      <c r="AG151" s="51"/>
      <c r="AH151" s="130"/>
    </row>
    <row r="152" spans="1:34" s="112" customFormat="1" ht="15" outlineLevel="3">
      <c r="A152" s="76">
        <f>A151+1</f>
        <v>146</v>
      </c>
      <c r="B152" s="77" t="s">
        <v>298</v>
      </c>
      <c r="C152" s="119" t="s">
        <v>299</v>
      </c>
      <c r="D152" s="120"/>
      <c r="E152" s="84">
        <v>0</v>
      </c>
      <c r="F152" s="85"/>
      <c r="G152" s="84"/>
      <c r="H152" s="85"/>
      <c r="I152" s="84"/>
      <c r="J152" s="45">
        <f>Q152/'[3]Venituri 2013'!$W$2</f>
        <v>0</v>
      </c>
      <c r="K152" s="110"/>
      <c r="L152" s="111"/>
      <c r="M152" s="80">
        <f t="shared" si="22"/>
        <v>0</v>
      </c>
      <c r="N152" s="81">
        <v>0</v>
      </c>
      <c r="O152" s="81">
        <v>0</v>
      </c>
      <c r="P152" s="81">
        <v>0</v>
      </c>
      <c r="Q152" s="81">
        <v>0</v>
      </c>
      <c r="R152" s="111"/>
      <c r="S152" s="111"/>
      <c r="T152" s="49">
        <f t="shared" si="21"/>
        <v>0</v>
      </c>
      <c r="U152" s="50" t="e">
        <f>G152+I152+#REF!</f>
        <v>#REF!</v>
      </c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  <c r="AG152" s="51"/>
      <c r="AH152" s="72"/>
    </row>
    <row r="153" spans="1:34" s="112" customFormat="1" ht="15" outlineLevel="3">
      <c r="A153" s="76">
        <f t="shared" ref="A153:A161" si="23">A152+1</f>
        <v>147</v>
      </c>
      <c r="B153" s="77" t="s">
        <v>300</v>
      </c>
      <c r="C153" s="119" t="s">
        <v>301</v>
      </c>
      <c r="D153" s="120"/>
      <c r="E153" s="84">
        <v>0</v>
      </c>
      <c r="F153" s="85"/>
      <c r="G153" s="84"/>
      <c r="H153" s="85"/>
      <c r="I153" s="84"/>
      <c r="J153" s="45">
        <f>Q153/'[3]Venituri 2013'!$W$2</f>
        <v>0</v>
      </c>
      <c r="K153" s="110"/>
      <c r="L153" s="111"/>
      <c r="M153" s="80">
        <f t="shared" si="22"/>
        <v>0</v>
      </c>
      <c r="N153" s="81">
        <v>0</v>
      </c>
      <c r="O153" s="81">
        <v>0</v>
      </c>
      <c r="P153" s="81">
        <v>0</v>
      </c>
      <c r="Q153" s="81">
        <v>0</v>
      </c>
      <c r="R153" s="111"/>
      <c r="S153" s="111"/>
      <c r="T153" s="49">
        <f t="shared" si="21"/>
        <v>0</v>
      </c>
      <c r="U153" s="50" t="e">
        <f>G153+I153+#REF!</f>
        <v>#REF!</v>
      </c>
      <c r="V153" s="111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111"/>
      <c r="AG153" s="51"/>
      <c r="AH153" s="72"/>
    </row>
    <row r="154" spans="1:34" s="112" customFormat="1" ht="15" outlineLevel="3">
      <c r="A154" s="76">
        <f t="shared" si="23"/>
        <v>148</v>
      </c>
      <c r="B154" s="77" t="s">
        <v>302</v>
      </c>
      <c r="C154" s="119" t="s">
        <v>303</v>
      </c>
      <c r="D154" s="120"/>
      <c r="E154" s="84">
        <v>58038</v>
      </c>
      <c r="F154" s="85"/>
      <c r="G154" s="84"/>
      <c r="H154" s="85"/>
      <c r="I154" s="84"/>
      <c r="J154" s="45">
        <f>Q154/'[3]Venituri 2013'!$W$2</f>
        <v>0</v>
      </c>
      <c r="K154" s="110"/>
      <c r="L154" s="111"/>
      <c r="M154" s="80">
        <f t="shared" si="22"/>
        <v>0</v>
      </c>
      <c r="N154" s="81">
        <v>0</v>
      </c>
      <c r="O154" s="81">
        <v>0</v>
      </c>
      <c r="P154" s="81">
        <v>0</v>
      </c>
      <c r="Q154" s="81">
        <v>0</v>
      </c>
      <c r="R154" s="111"/>
      <c r="S154" s="111"/>
      <c r="T154" s="49">
        <f t="shared" si="21"/>
        <v>0</v>
      </c>
      <c r="U154" s="50" t="e">
        <f>G154+I154+#REF!</f>
        <v>#REF!</v>
      </c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51"/>
      <c r="AH154" s="72"/>
    </row>
    <row r="155" spans="1:34" s="112" customFormat="1" ht="15" outlineLevel="3">
      <c r="A155" s="76">
        <f t="shared" si="23"/>
        <v>149</v>
      </c>
      <c r="B155" s="77" t="s">
        <v>304</v>
      </c>
      <c r="C155" s="119" t="s">
        <v>305</v>
      </c>
      <c r="D155" s="120"/>
      <c r="E155" s="84">
        <v>0</v>
      </c>
      <c r="F155" s="85"/>
      <c r="G155" s="84"/>
      <c r="H155" s="85"/>
      <c r="I155" s="84"/>
      <c r="J155" s="45">
        <f>Q155/'[3]Venituri 2013'!$W$2</f>
        <v>0</v>
      </c>
      <c r="K155" s="110"/>
      <c r="L155" s="111"/>
      <c r="M155" s="80">
        <f t="shared" si="22"/>
        <v>0</v>
      </c>
      <c r="N155" s="81">
        <v>0</v>
      </c>
      <c r="O155" s="81">
        <v>0</v>
      </c>
      <c r="P155" s="81">
        <v>0</v>
      </c>
      <c r="Q155" s="81">
        <v>0</v>
      </c>
      <c r="R155" s="111"/>
      <c r="S155" s="111"/>
      <c r="T155" s="49">
        <f t="shared" si="21"/>
        <v>0</v>
      </c>
      <c r="U155" s="50" t="e">
        <f>G155+I155+#REF!</f>
        <v>#REF!</v>
      </c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51"/>
      <c r="AH155" s="72"/>
    </row>
    <row r="156" spans="1:34" s="112" customFormat="1" ht="15" outlineLevel="3">
      <c r="A156" s="76">
        <f t="shared" si="23"/>
        <v>150</v>
      </c>
      <c r="B156" s="77" t="s">
        <v>306</v>
      </c>
      <c r="C156" s="119" t="s">
        <v>307</v>
      </c>
      <c r="D156" s="120"/>
      <c r="E156" s="84">
        <v>0</v>
      </c>
      <c r="F156" s="85"/>
      <c r="G156" s="84"/>
      <c r="H156" s="85"/>
      <c r="I156" s="84"/>
      <c r="J156" s="45">
        <f>Q156/'[3]Venituri 2013'!$W$2</f>
        <v>0</v>
      </c>
      <c r="K156" s="110"/>
      <c r="L156" s="111"/>
      <c r="M156" s="80">
        <f t="shared" si="22"/>
        <v>0</v>
      </c>
      <c r="N156" s="81">
        <v>0</v>
      </c>
      <c r="O156" s="81">
        <v>0</v>
      </c>
      <c r="P156" s="81">
        <v>0</v>
      </c>
      <c r="Q156" s="81">
        <v>0</v>
      </c>
      <c r="R156" s="111"/>
      <c r="S156" s="111"/>
      <c r="T156" s="49">
        <f t="shared" si="21"/>
        <v>0</v>
      </c>
      <c r="U156" s="50" t="e">
        <f>G156+I156+#REF!</f>
        <v>#REF!</v>
      </c>
      <c r="V156" s="111"/>
      <c r="W156" s="111"/>
      <c r="X156" s="111"/>
      <c r="Y156" s="111"/>
      <c r="Z156" s="111"/>
      <c r="AA156" s="111"/>
      <c r="AB156" s="111"/>
      <c r="AC156" s="111"/>
      <c r="AD156" s="111"/>
      <c r="AE156" s="111"/>
      <c r="AF156" s="111"/>
      <c r="AG156" s="51"/>
      <c r="AH156" s="72"/>
    </row>
    <row r="157" spans="1:34" s="112" customFormat="1" ht="15" outlineLevel="3">
      <c r="A157" s="76">
        <f t="shared" si="23"/>
        <v>151</v>
      </c>
      <c r="B157" s="77" t="s">
        <v>308</v>
      </c>
      <c r="C157" s="119" t="s">
        <v>309</v>
      </c>
      <c r="D157" s="120"/>
      <c r="E157" s="84">
        <v>0</v>
      </c>
      <c r="F157" s="85"/>
      <c r="G157" s="84"/>
      <c r="H157" s="85"/>
      <c r="I157" s="84"/>
      <c r="J157" s="45">
        <f>Q157/'[3]Venituri 2013'!$W$2</f>
        <v>0</v>
      </c>
      <c r="K157" s="110"/>
      <c r="L157" s="111"/>
      <c r="M157" s="80">
        <f t="shared" si="22"/>
        <v>0</v>
      </c>
      <c r="N157" s="81">
        <v>0</v>
      </c>
      <c r="O157" s="81">
        <v>0</v>
      </c>
      <c r="P157" s="81">
        <v>0</v>
      </c>
      <c r="Q157" s="81">
        <v>0</v>
      </c>
      <c r="R157" s="111"/>
      <c r="S157" s="111"/>
      <c r="T157" s="49">
        <f t="shared" si="21"/>
        <v>0</v>
      </c>
      <c r="U157" s="50" t="e">
        <f>G157+I157+#REF!</f>
        <v>#REF!</v>
      </c>
      <c r="V157" s="111"/>
      <c r="W157" s="111"/>
      <c r="X157" s="111"/>
      <c r="Y157" s="111"/>
      <c r="Z157" s="111"/>
      <c r="AA157" s="111"/>
      <c r="AB157" s="111"/>
      <c r="AC157" s="111"/>
      <c r="AD157" s="111"/>
      <c r="AE157" s="111"/>
      <c r="AF157" s="111"/>
      <c r="AG157" s="51"/>
      <c r="AH157" s="72"/>
    </row>
    <row r="158" spans="1:34" s="112" customFormat="1" ht="15" outlineLevel="3">
      <c r="A158" s="76">
        <v>152</v>
      </c>
      <c r="B158" s="77" t="s">
        <v>310</v>
      </c>
      <c r="C158" s="119" t="s">
        <v>311</v>
      </c>
      <c r="D158" s="120"/>
      <c r="E158" s="84">
        <v>0</v>
      </c>
      <c r="F158" s="85"/>
      <c r="G158" s="84"/>
      <c r="H158" s="85"/>
      <c r="I158" s="84"/>
      <c r="J158" s="45">
        <f>Q158/'[3]Venituri 2013'!$W$2</f>
        <v>0</v>
      </c>
      <c r="K158" s="110"/>
      <c r="L158" s="111"/>
      <c r="M158" s="80">
        <f t="shared" si="22"/>
        <v>492319</v>
      </c>
      <c r="N158" s="81">
        <v>492319</v>
      </c>
      <c r="O158" s="81">
        <v>0</v>
      </c>
      <c r="P158" s="81">
        <v>0</v>
      </c>
      <c r="Q158" s="81">
        <v>0</v>
      </c>
      <c r="R158" s="111"/>
      <c r="S158" s="111"/>
      <c r="T158" s="49">
        <f t="shared" si="21"/>
        <v>0</v>
      </c>
      <c r="U158" s="50" t="e">
        <f>G158+I158+#REF!</f>
        <v>#REF!</v>
      </c>
      <c r="V158" s="111"/>
      <c r="W158" s="111"/>
      <c r="X158" s="111"/>
      <c r="Y158" s="111"/>
      <c r="Z158" s="111"/>
      <c r="AA158" s="111"/>
      <c r="AB158" s="111"/>
      <c r="AC158" s="111"/>
      <c r="AD158" s="111"/>
      <c r="AE158" s="111"/>
      <c r="AF158" s="111"/>
      <c r="AG158" s="51"/>
      <c r="AH158" s="72"/>
    </row>
    <row r="159" spans="1:34" s="112" customFormat="1" ht="15" hidden="1" outlineLevel="3">
      <c r="A159" s="76">
        <f t="shared" si="23"/>
        <v>153</v>
      </c>
      <c r="B159" s="132" t="s">
        <v>312</v>
      </c>
      <c r="C159" s="127" t="s">
        <v>313</v>
      </c>
      <c r="D159" s="128"/>
      <c r="E159" s="43">
        <v>0</v>
      </c>
      <c r="F159" s="44"/>
      <c r="G159" s="43"/>
      <c r="H159" s="44"/>
      <c r="I159" s="133">
        <v>0</v>
      </c>
      <c r="J159" s="134">
        <f>Q159/'[3]Venituri 2013'!$W$2</f>
        <v>0</v>
      </c>
      <c r="K159" s="135"/>
      <c r="M159" s="136">
        <f t="shared" si="22"/>
        <v>0</v>
      </c>
      <c r="N159" s="137">
        <v>0</v>
      </c>
      <c r="O159" s="137">
        <v>0</v>
      </c>
      <c r="P159" s="137">
        <v>0</v>
      </c>
      <c r="Q159" s="137">
        <v>0</v>
      </c>
      <c r="T159" s="138">
        <f t="shared" si="21"/>
        <v>0</v>
      </c>
      <c r="U159" s="139" t="e">
        <f>G159+I159+#REF!</f>
        <v>#REF!</v>
      </c>
      <c r="AH159" s="140"/>
    </row>
    <row r="160" spans="1:34" s="112" customFormat="1" ht="25.5" outlineLevel="1" collapsed="1">
      <c r="A160" s="67">
        <v>153</v>
      </c>
      <c r="B160" s="68" t="s">
        <v>318</v>
      </c>
      <c r="C160" s="86">
        <v>48.02</v>
      </c>
      <c r="D160" s="87"/>
      <c r="E160" s="43">
        <f>SUM(E163:E170)</f>
        <v>0</v>
      </c>
      <c r="F160" s="44" t="e">
        <f t="shared" ref="F160" si="24">G160/E160</f>
        <v>#DIV/0!</v>
      </c>
      <c r="G160" s="43">
        <f>SUM(G163:G170)</f>
        <v>0</v>
      </c>
      <c r="H160" s="44" t="e">
        <f t="shared" ref="H160" si="25">I160/G160</f>
        <v>#DIV/0!</v>
      </c>
      <c r="I160" s="43">
        <f>SUM(I163:I170)</f>
        <v>0</v>
      </c>
      <c r="J160" s="45">
        <f>SUM(J163:J171)</f>
        <v>0</v>
      </c>
      <c r="K160" s="110"/>
      <c r="L160" s="111"/>
      <c r="M160" s="45">
        <f>SUM(M163:M171)</f>
        <v>0</v>
      </c>
      <c r="N160" s="45">
        <f>SUM(N163:N171)</f>
        <v>0</v>
      </c>
      <c r="O160" s="45">
        <f>SUM(O163:O171)</f>
        <v>0</v>
      </c>
      <c r="P160" s="45">
        <f>SUM(P163:P171)</f>
        <v>0</v>
      </c>
      <c r="Q160" s="45">
        <f>SUM(Q163:Q171)</f>
        <v>0</v>
      </c>
      <c r="R160" s="111"/>
      <c r="S160" s="111"/>
      <c r="T160" s="49">
        <f t="shared" ref="T160:T162" si="26">G160+I160</f>
        <v>0</v>
      </c>
      <c r="U160" s="50" t="e">
        <f>G160+I160+#REF!</f>
        <v>#REF!</v>
      </c>
      <c r="V160" s="111"/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111"/>
      <c r="AG160" s="51"/>
      <c r="AH160" s="43">
        <f>AH161+AH162</f>
        <v>170899.24</v>
      </c>
    </row>
    <row r="161" spans="1:34" s="112" customFormat="1" ht="15" outlineLevel="3">
      <c r="A161" s="76">
        <f t="shared" si="23"/>
        <v>154</v>
      </c>
      <c r="B161" s="77" t="s">
        <v>321</v>
      </c>
      <c r="C161" s="119" t="s">
        <v>319</v>
      </c>
      <c r="D161" s="120"/>
      <c r="E161" s="84">
        <v>0</v>
      </c>
      <c r="F161" s="85"/>
      <c r="G161" s="84"/>
      <c r="H161" s="85"/>
      <c r="I161" s="84"/>
      <c r="J161" s="45">
        <f>Q161/'[3]Venituri 2013'!$W$2</f>
        <v>0</v>
      </c>
      <c r="K161" s="110"/>
      <c r="L161" s="111"/>
      <c r="M161" s="80">
        <f t="shared" ref="M161:M162" si="27">SUM(N161:Q161)</f>
        <v>0</v>
      </c>
      <c r="N161" s="81">
        <v>0</v>
      </c>
      <c r="O161" s="81">
        <v>0</v>
      </c>
      <c r="P161" s="81">
        <v>0</v>
      </c>
      <c r="Q161" s="81">
        <v>0</v>
      </c>
      <c r="R161" s="111"/>
      <c r="S161" s="111"/>
      <c r="T161" s="49">
        <f t="shared" si="26"/>
        <v>0</v>
      </c>
      <c r="U161" s="50" t="e">
        <f>G161+I161+#REF!</f>
        <v>#REF!</v>
      </c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51"/>
      <c r="AH161" s="152">
        <v>114250.07</v>
      </c>
    </row>
    <row r="162" spans="1:34" s="112" customFormat="1" ht="15" outlineLevel="3">
      <c r="A162" s="76">
        <v>155</v>
      </c>
      <c r="B162" s="77" t="s">
        <v>322</v>
      </c>
      <c r="C162" s="119" t="s">
        <v>320</v>
      </c>
      <c r="D162" s="120"/>
      <c r="E162" s="84">
        <v>0</v>
      </c>
      <c r="F162" s="85"/>
      <c r="G162" s="84"/>
      <c r="H162" s="85"/>
      <c r="I162" s="84"/>
      <c r="J162" s="45">
        <f>Q162/'[3]Venituri 2013'!$W$2</f>
        <v>0</v>
      </c>
      <c r="K162" s="110"/>
      <c r="L162" s="111"/>
      <c r="M162" s="80">
        <f t="shared" si="27"/>
        <v>492319</v>
      </c>
      <c r="N162" s="81">
        <v>492319</v>
      </c>
      <c r="O162" s="81">
        <v>0</v>
      </c>
      <c r="P162" s="81">
        <v>0</v>
      </c>
      <c r="Q162" s="81">
        <v>0</v>
      </c>
      <c r="R162" s="111"/>
      <c r="S162" s="111"/>
      <c r="T162" s="49">
        <f t="shared" si="26"/>
        <v>0</v>
      </c>
      <c r="U162" s="50" t="e">
        <f>G162+I162+#REF!</f>
        <v>#REF!</v>
      </c>
      <c r="V162" s="111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51"/>
      <c r="AH162" s="152">
        <v>56649.17</v>
      </c>
    </row>
    <row r="163" spans="1:34">
      <c r="B163" s="142"/>
      <c r="T163" s="148"/>
      <c r="U163" s="149"/>
      <c r="AH163" s="150"/>
    </row>
    <row r="164" spans="1:34">
      <c r="B164" s="142"/>
      <c r="AH164" s="150"/>
    </row>
    <row r="165" spans="1:34">
      <c r="B165" s="142"/>
      <c r="AH165" s="150"/>
    </row>
    <row r="166" spans="1:34">
      <c r="B166" s="142"/>
      <c r="AH166" s="150"/>
    </row>
    <row r="167" spans="1:34">
      <c r="B167" s="142"/>
      <c r="AH167" s="150"/>
    </row>
    <row r="168" spans="1:34">
      <c r="B168" s="142"/>
      <c r="AH168" s="150"/>
    </row>
    <row r="169" spans="1:34">
      <c r="B169" s="142"/>
      <c r="AH169" s="150"/>
    </row>
    <row r="170" spans="1:34">
      <c r="B170" s="142"/>
      <c r="AH170" s="150"/>
    </row>
    <row r="171" spans="1:34">
      <c r="B171" s="142"/>
      <c r="AH171" s="150"/>
    </row>
    <row r="172" spans="1:34">
      <c r="B172" s="142"/>
      <c r="AH172" s="150"/>
    </row>
    <row r="173" spans="1:34">
      <c r="B173" s="142"/>
      <c r="AH173" s="150"/>
    </row>
    <row r="174" spans="1:34">
      <c r="B174" s="142"/>
      <c r="AH174" s="150"/>
    </row>
    <row r="175" spans="1:34">
      <c r="B175" s="142"/>
      <c r="AH175" s="150"/>
    </row>
    <row r="176" spans="1:34">
      <c r="B176" s="142"/>
      <c r="AH176" s="150"/>
    </row>
    <row r="177" spans="2:34">
      <c r="B177" s="142"/>
      <c r="AH177" s="150"/>
    </row>
    <row r="178" spans="2:34">
      <c r="B178" s="142"/>
      <c r="AH178" s="150"/>
    </row>
    <row r="179" spans="2:34">
      <c r="B179" s="142"/>
      <c r="AH179" s="150"/>
    </row>
    <row r="180" spans="2:34">
      <c r="B180" s="142"/>
      <c r="AH180" s="150"/>
    </row>
    <row r="181" spans="2:34">
      <c r="B181" s="142"/>
      <c r="AH181" s="150"/>
    </row>
    <row r="182" spans="2:34">
      <c r="B182" s="142"/>
      <c r="AH182" s="150"/>
    </row>
    <row r="183" spans="2:34">
      <c r="B183" s="142"/>
      <c r="AH183" s="150"/>
    </row>
    <row r="184" spans="2:34">
      <c r="B184" s="142"/>
      <c r="AH184" s="150"/>
    </row>
    <row r="185" spans="2:34">
      <c r="B185" s="142"/>
      <c r="AH185" s="150"/>
    </row>
    <row r="186" spans="2:34">
      <c r="B186" s="142"/>
      <c r="AH186" s="150"/>
    </row>
    <row r="187" spans="2:34">
      <c r="B187" s="142"/>
      <c r="AH187" s="150"/>
    </row>
    <row r="188" spans="2:34">
      <c r="B188" s="142"/>
      <c r="AH188" s="150"/>
    </row>
    <row r="189" spans="2:34">
      <c r="B189" s="142"/>
      <c r="AH189" s="150"/>
    </row>
    <row r="190" spans="2:34">
      <c r="B190" s="142"/>
      <c r="AH190" s="150"/>
    </row>
    <row r="191" spans="2:34">
      <c r="B191" s="142"/>
      <c r="AH191" s="150"/>
    </row>
    <row r="192" spans="2:34">
      <c r="B192" s="142"/>
      <c r="AH192" s="150"/>
    </row>
    <row r="193" spans="2:34">
      <c r="B193" s="142"/>
      <c r="AH193" s="150"/>
    </row>
    <row r="194" spans="2:34">
      <c r="B194" s="142"/>
      <c r="AH194" s="150"/>
    </row>
    <row r="195" spans="2:34">
      <c r="B195" s="142"/>
      <c r="AH195" s="150"/>
    </row>
    <row r="196" spans="2:34">
      <c r="B196" s="142"/>
      <c r="AH196" s="150"/>
    </row>
    <row r="197" spans="2:34">
      <c r="B197" s="142"/>
      <c r="AH197" s="150"/>
    </row>
    <row r="198" spans="2:34">
      <c r="B198" s="142"/>
      <c r="AH198" s="150"/>
    </row>
    <row r="199" spans="2:34">
      <c r="B199" s="142"/>
      <c r="AH199" s="150"/>
    </row>
    <row r="200" spans="2:34">
      <c r="B200" s="142"/>
      <c r="AH200" s="150"/>
    </row>
    <row r="201" spans="2:34">
      <c r="B201" s="142"/>
      <c r="AH201" s="150"/>
    </row>
    <row r="202" spans="2:34">
      <c r="B202" s="142"/>
      <c r="AH202" s="150"/>
    </row>
    <row r="203" spans="2:34">
      <c r="B203" s="142"/>
      <c r="AH203" s="150"/>
    </row>
    <row r="204" spans="2:34">
      <c r="B204" s="142"/>
      <c r="AH204" s="150"/>
    </row>
    <row r="205" spans="2:34">
      <c r="B205" s="142"/>
      <c r="AH205" s="150"/>
    </row>
    <row r="206" spans="2:34">
      <c r="B206" s="142"/>
      <c r="AH206" s="150"/>
    </row>
    <row r="207" spans="2:34">
      <c r="B207" s="142"/>
      <c r="AH207" s="150"/>
    </row>
    <row r="208" spans="2:34">
      <c r="B208" s="142"/>
      <c r="AH208" s="150"/>
    </row>
    <row r="209" spans="2:34">
      <c r="B209" s="142"/>
      <c r="AH209" s="150"/>
    </row>
    <row r="210" spans="2:34">
      <c r="B210" s="142"/>
      <c r="AH210" s="150"/>
    </row>
    <row r="211" spans="2:34">
      <c r="B211" s="142"/>
      <c r="AH211" s="150"/>
    </row>
    <row r="212" spans="2:34">
      <c r="B212" s="142"/>
      <c r="AH212" s="150"/>
    </row>
    <row r="213" spans="2:34">
      <c r="B213" s="142"/>
      <c r="AH213" s="150"/>
    </row>
    <row r="214" spans="2:34">
      <c r="B214" s="142"/>
      <c r="AH214" s="150"/>
    </row>
    <row r="215" spans="2:34">
      <c r="B215" s="142"/>
      <c r="AH215" s="150"/>
    </row>
    <row r="216" spans="2:34">
      <c r="B216" s="142"/>
      <c r="AH216" s="150"/>
    </row>
    <row r="217" spans="2:34">
      <c r="B217" s="142"/>
      <c r="AH217" s="150"/>
    </row>
    <row r="218" spans="2:34">
      <c r="B218" s="142"/>
      <c r="AH218" s="150"/>
    </row>
    <row r="219" spans="2:34">
      <c r="B219" s="142"/>
      <c r="AH219" s="150"/>
    </row>
    <row r="220" spans="2:34">
      <c r="B220" s="142"/>
      <c r="AH220" s="150"/>
    </row>
    <row r="221" spans="2:34">
      <c r="B221" s="142"/>
      <c r="AH221" s="150"/>
    </row>
    <row r="222" spans="2:34">
      <c r="B222" s="142"/>
      <c r="AH222" s="150"/>
    </row>
    <row r="223" spans="2:34">
      <c r="B223" s="142"/>
      <c r="AH223" s="150"/>
    </row>
    <row r="224" spans="2:34">
      <c r="B224" s="142"/>
      <c r="AH224" s="150"/>
    </row>
    <row r="225" spans="2:34">
      <c r="B225" s="142"/>
      <c r="AH225" s="150"/>
    </row>
    <row r="226" spans="2:34">
      <c r="B226" s="142"/>
      <c r="AH226" s="150"/>
    </row>
    <row r="227" spans="2:34">
      <c r="B227" s="142"/>
      <c r="AH227" s="150"/>
    </row>
    <row r="228" spans="2:34">
      <c r="B228" s="142"/>
      <c r="AH228" s="150"/>
    </row>
    <row r="229" spans="2:34">
      <c r="B229" s="142"/>
      <c r="AH229" s="150"/>
    </row>
    <row r="230" spans="2:34">
      <c r="B230" s="142"/>
      <c r="AH230" s="150"/>
    </row>
    <row r="231" spans="2:34">
      <c r="B231" s="142"/>
      <c r="AH231" s="150"/>
    </row>
    <row r="232" spans="2:34">
      <c r="B232" s="142"/>
      <c r="AH232" s="150"/>
    </row>
    <row r="233" spans="2:34">
      <c r="B233" s="142"/>
      <c r="AH233" s="150"/>
    </row>
    <row r="234" spans="2:34">
      <c r="B234" s="142"/>
      <c r="AH234" s="150"/>
    </row>
    <row r="235" spans="2:34">
      <c r="B235" s="142"/>
      <c r="AH235" s="150"/>
    </row>
    <row r="236" spans="2:34">
      <c r="B236" s="142"/>
      <c r="AH236" s="150"/>
    </row>
    <row r="237" spans="2:34">
      <c r="B237" s="142"/>
      <c r="AH237" s="150"/>
    </row>
    <row r="238" spans="2:34">
      <c r="B238" s="142"/>
      <c r="AH238" s="150"/>
    </row>
    <row r="239" spans="2:34">
      <c r="B239" s="142"/>
      <c r="AH239" s="150"/>
    </row>
    <row r="240" spans="2:34">
      <c r="B240" s="142"/>
      <c r="AH240" s="150"/>
    </row>
    <row r="241" spans="2:34">
      <c r="B241" s="142"/>
      <c r="AH241" s="150"/>
    </row>
    <row r="242" spans="2:34">
      <c r="B242" s="142"/>
      <c r="AH242" s="150"/>
    </row>
    <row r="243" spans="2:34">
      <c r="B243" s="142"/>
      <c r="AH243" s="150"/>
    </row>
    <row r="244" spans="2:34">
      <c r="B244" s="142"/>
      <c r="AH244" s="150"/>
    </row>
    <row r="245" spans="2:34">
      <c r="B245" s="142"/>
      <c r="AH245" s="150"/>
    </row>
    <row r="246" spans="2:34">
      <c r="B246" s="142"/>
      <c r="AH246" s="150"/>
    </row>
    <row r="247" spans="2:34">
      <c r="B247" s="142"/>
    </row>
    <row r="248" spans="2:34">
      <c r="B248" s="142"/>
    </row>
    <row r="249" spans="2:34">
      <c r="B249" s="142"/>
    </row>
    <row r="250" spans="2:34">
      <c r="B250" s="142"/>
    </row>
    <row r="251" spans="2:34">
      <c r="B251" s="142"/>
    </row>
    <row r="252" spans="2:34">
      <c r="B252" s="142"/>
    </row>
    <row r="253" spans="2:34">
      <c r="B253" s="142"/>
    </row>
    <row r="254" spans="2:34">
      <c r="B254" s="142"/>
    </row>
    <row r="255" spans="2:34">
      <c r="B255" s="142"/>
    </row>
    <row r="256" spans="2:34">
      <c r="B256" s="142"/>
    </row>
    <row r="257" spans="2:2">
      <c r="B257" s="142"/>
    </row>
    <row r="258" spans="2:2">
      <c r="B258" s="142"/>
    </row>
    <row r="259" spans="2:2">
      <c r="B259" s="142"/>
    </row>
    <row r="260" spans="2:2">
      <c r="B260" s="142"/>
    </row>
    <row r="261" spans="2:2">
      <c r="B261" s="142"/>
    </row>
    <row r="262" spans="2:2">
      <c r="B262" s="142"/>
    </row>
    <row r="263" spans="2:2">
      <c r="B263" s="142"/>
    </row>
    <row r="264" spans="2:2">
      <c r="B264" s="142"/>
    </row>
    <row r="265" spans="2:2">
      <c r="B265" s="142"/>
    </row>
    <row r="266" spans="2:2">
      <c r="B266" s="142"/>
    </row>
    <row r="267" spans="2:2">
      <c r="B267" s="142"/>
    </row>
    <row r="268" spans="2:2">
      <c r="B268" s="142"/>
    </row>
    <row r="269" spans="2:2">
      <c r="B269" s="142"/>
    </row>
    <row r="270" spans="2:2">
      <c r="B270" s="142"/>
    </row>
    <row r="271" spans="2:2">
      <c r="B271" s="142"/>
    </row>
    <row r="272" spans="2:2">
      <c r="B272" s="142"/>
    </row>
    <row r="273" spans="2:2">
      <c r="B273" s="142"/>
    </row>
    <row r="274" spans="2:2">
      <c r="B274" s="142"/>
    </row>
    <row r="275" spans="2:2">
      <c r="B275" s="142"/>
    </row>
    <row r="276" spans="2:2">
      <c r="B276" s="142"/>
    </row>
    <row r="277" spans="2:2">
      <c r="B277" s="142"/>
    </row>
    <row r="278" spans="2:2">
      <c r="B278" s="142"/>
    </row>
    <row r="279" spans="2:2">
      <c r="B279" s="142"/>
    </row>
    <row r="280" spans="2:2">
      <c r="B280" s="142"/>
    </row>
    <row r="281" spans="2:2">
      <c r="B281" s="142"/>
    </row>
    <row r="282" spans="2:2">
      <c r="B282" s="142"/>
    </row>
    <row r="283" spans="2:2">
      <c r="B283" s="142"/>
    </row>
    <row r="284" spans="2:2">
      <c r="B284" s="142"/>
    </row>
    <row r="285" spans="2:2">
      <c r="B285" s="142"/>
    </row>
    <row r="286" spans="2:2">
      <c r="B286" s="142"/>
    </row>
    <row r="287" spans="2:2">
      <c r="B287" s="142"/>
    </row>
    <row r="288" spans="2:2">
      <c r="B288" s="142"/>
    </row>
    <row r="289" spans="2:2">
      <c r="B289" s="142"/>
    </row>
    <row r="290" spans="2:2">
      <c r="B290" s="142"/>
    </row>
    <row r="291" spans="2:2">
      <c r="B291" s="142"/>
    </row>
    <row r="292" spans="2:2">
      <c r="B292" s="142"/>
    </row>
    <row r="293" spans="2:2">
      <c r="B293" s="142"/>
    </row>
    <row r="294" spans="2:2">
      <c r="B294" s="142"/>
    </row>
    <row r="295" spans="2:2">
      <c r="B295" s="142"/>
    </row>
    <row r="296" spans="2:2">
      <c r="B296" s="142"/>
    </row>
    <row r="297" spans="2:2">
      <c r="B297" s="142"/>
    </row>
    <row r="298" spans="2:2">
      <c r="B298" s="142"/>
    </row>
    <row r="299" spans="2:2">
      <c r="B299" s="142"/>
    </row>
    <row r="300" spans="2:2">
      <c r="B300" s="142"/>
    </row>
    <row r="301" spans="2:2">
      <c r="B301" s="142"/>
    </row>
    <row r="302" spans="2:2">
      <c r="B302" s="142"/>
    </row>
    <row r="303" spans="2:2">
      <c r="B303" s="142"/>
    </row>
    <row r="304" spans="2:2">
      <c r="B304" s="142"/>
    </row>
    <row r="305" spans="2:2">
      <c r="B305" s="142"/>
    </row>
    <row r="306" spans="2:2">
      <c r="B306" s="142"/>
    </row>
    <row r="307" spans="2:2">
      <c r="B307" s="142"/>
    </row>
    <row r="308" spans="2:2">
      <c r="B308" s="142"/>
    </row>
    <row r="309" spans="2:2">
      <c r="B309" s="142"/>
    </row>
    <row r="310" spans="2:2">
      <c r="B310" s="142"/>
    </row>
    <row r="311" spans="2:2">
      <c r="B311" s="142"/>
    </row>
    <row r="312" spans="2:2">
      <c r="B312" s="142"/>
    </row>
    <row r="313" spans="2:2">
      <c r="B313" s="142"/>
    </row>
    <row r="314" spans="2:2">
      <c r="B314" s="142"/>
    </row>
    <row r="315" spans="2:2">
      <c r="B315" s="142"/>
    </row>
    <row r="316" spans="2:2">
      <c r="B316" s="142"/>
    </row>
    <row r="317" spans="2:2">
      <c r="B317" s="142"/>
    </row>
    <row r="318" spans="2:2">
      <c r="B318" s="142"/>
    </row>
    <row r="319" spans="2:2">
      <c r="B319" s="142"/>
    </row>
    <row r="320" spans="2:2">
      <c r="B320" s="142"/>
    </row>
    <row r="321" spans="2:2">
      <c r="B321" s="142"/>
    </row>
    <row r="322" spans="2:2">
      <c r="B322" s="142"/>
    </row>
    <row r="323" spans="2:2">
      <c r="B323" s="142"/>
    </row>
    <row r="324" spans="2:2">
      <c r="B324" s="142"/>
    </row>
    <row r="325" spans="2:2">
      <c r="B325" s="142"/>
    </row>
    <row r="326" spans="2:2">
      <c r="B326" s="142"/>
    </row>
    <row r="327" spans="2:2">
      <c r="B327" s="142"/>
    </row>
    <row r="328" spans="2:2">
      <c r="B328" s="142"/>
    </row>
    <row r="329" spans="2:2">
      <c r="B329" s="142"/>
    </row>
    <row r="330" spans="2:2">
      <c r="B330" s="142"/>
    </row>
    <row r="331" spans="2:2">
      <c r="B331" s="142"/>
    </row>
    <row r="332" spans="2:2">
      <c r="B332" s="142"/>
    </row>
    <row r="333" spans="2:2">
      <c r="B333" s="142"/>
    </row>
    <row r="334" spans="2:2">
      <c r="B334" s="142"/>
    </row>
    <row r="335" spans="2:2">
      <c r="B335" s="142"/>
    </row>
    <row r="336" spans="2:2">
      <c r="B336" s="142"/>
    </row>
    <row r="337" spans="2:2">
      <c r="B337" s="142"/>
    </row>
    <row r="338" spans="2:2">
      <c r="B338" s="142"/>
    </row>
  </sheetData>
  <mergeCells count="5">
    <mergeCell ref="B1:J1"/>
    <mergeCell ref="E2:I2"/>
    <mergeCell ref="M2:P2"/>
    <mergeCell ref="I3:J3"/>
    <mergeCell ref="O3:Q3"/>
  </mergeCells>
  <printOptions horizontalCentered="1"/>
  <pageMargins left="0.25" right="0.25" top="0.75" bottom="0.75" header="0.3" footer="0.3"/>
  <pageSetup paperSize="9" scale="60" orientation="landscape" verticalDpi="355" r:id="rId1"/>
  <headerFooter alignWithMargins="0">
    <oddFooter>&amp;L&amp;A
&amp;F&amp;Rpagina 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VP defalcate 2016 - 2018</vt:lpstr>
      <vt:lpstr>'VP defalcate 2016 - 2018'!Print_Area</vt:lpstr>
      <vt:lpstr>'VP defalcate 2016 - 2018'!Print_Titles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2018-07-31T06:14:09Z</dcterms:created>
  <dcterms:modified xsi:type="dcterms:W3CDTF">2019-05-31T16:07:48Z</dcterms:modified>
</cp:coreProperties>
</file>