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230"/>
  </bookViews>
  <sheets>
    <sheet name="ANALIZA AUG 2016 VS AUG 2015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61" i="1" l="1"/>
  <c r="I57" i="1"/>
  <c r="I65" i="1"/>
  <c r="I60" i="1"/>
  <c r="I51" i="1"/>
  <c r="I56" i="1"/>
  <c r="I34" i="1"/>
  <c r="I10" i="1"/>
  <c r="G108" i="1"/>
  <c r="G5" i="1" l="1"/>
  <c r="G61" i="1"/>
  <c r="G65" i="1"/>
  <c r="G57" i="1"/>
  <c r="G60" i="1"/>
  <c r="H60" i="1" s="1"/>
  <c r="E51" i="1"/>
  <c r="G51" i="1"/>
  <c r="G56" i="1"/>
  <c r="G42" i="1"/>
  <c r="G50" i="1"/>
  <c r="G34" i="1"/>
  <c r="G41" i="1"/>
  <c r="G10" i="1"/>
  <c r="E108" i="1"/>
  <c r="E57" i="1"/>
  <c r="H52" i="1"/>
  <c r="F52" i="1"/>
  <c r="D52" i="1"/>
  <c r="E34" i="1"/>
  <c r="F120" i="1" l="1"/>
  <c r="F119" i="1"/>
  <c r="D119" i="1"/>
  <c r="I118" i="1"/>
  <c r="I116" i="1" s="1"/>
  <c r="G118" i="1"/>
  <c r="D118" i="1"/>
  <c r="D117" i="1"/>
  <c r="E116" i="1"/>
  <c r="C116" i="1"/>
  <c r="H115" i="1"/>
  <c r="F115" i="1"/>
  <c r="D115" i="1"/>
  <c r="H114" i="1"/>
  <c r="F114" i="1"/>
  <c r="D114" i="1"/>
  <c r="I113" i="1"/>
  <c r="G113" i="1"/>
  <c r="I112" i="1"/>
  <c r="G112" i="1"/>
  <c r="E111" i="1"/>
  <c r="C111" i="1"/>
  <c r="D110" i="1"/>
  <c r="I109" i="1"/>
  <c r="G109" i="1"/>
  <c r="I108" i="1"/>
  <c r="C108" i="1"/>
  <c r="D108" i="1" s="1"/>
  <c r="H107" i="1"/>
  <c r="F107" i="1"/>
  <c r="F106" i="1"/>
  <c r="D106" i="1"/>
  <c r="H105" i="1"/>
  <c r="F105" i="1"/>
  <c r="D105" i="1"/>
  <c r="H104" i="1"/>
  <c r="F104" i="1"/>
  <c r="I103" i="1"/>
  <c r="G103" i="1"/>
  <c r="E103" i="1"/>
  <c r="C103" i="1"/>
  <c r="F102" i="1"/>
  <c r="D102" i="1"/>
  <c r="I101" i="1"/>
  <c r="G101" i="1"/>
  <c r="F101" i="1" s="1"/>
  <c r="I100" i="1"/>
  <c r="G100" i="1"/>
  <c r="F100" i="1" s="1"/>
  <c r="I99" i="1"/>
  <c r="G99" i="1"/>
  <c r="E99" i="1"/>
  <c r="C99" i="1"/>
  <c r="I98" i="1"/>
  <c r="I95" i="1" s="1"/>
  <c r="G98" i="1"/>
  <c r="G95" i="1" s="1"/>
  <c r="H97" i="1"/>
  <c r="D97" i="1"/>
  <c r="D96" i="1"/>
  <c r="E95" i="1"/>
  <c r="C95" i="1"/>
  <c r="H94" i="1"/>
  <c r="F94" i="1"/>
  <c r="D94" i="1"/>
  <c r="F93" i="1"/>
  <c r="D93" i="1"/>
  <c r="I92" i="1"/>
  <c r="G92" i="1"/>
  <c r="E92" i="1"/>
  <c r="C92" i="1"/>
  <c r="D91" i="1"/>
  <c r="I90" i="1"/>
  <c r="G90" i="1"/>
  <c r="E90" i="1"/>
  <c r="C90" i="1"/>
  <c r="I88" i="1"/>
  <c r="G88" i="1"/>
  <c r="I87" i="1"/>
  <c r="G87" i="1"/>
  <c r="I86" i="1"/>
  <c r="G86" i="1"/>
  <c r="E86" i="1"/>
  <c r="C86" i="1"/>
  <c r="I85" i="1"/>
  <c r="G85" i="1"/>
  <c r="I84" i="1"/>
  <c r="G84" i="1"/>
  <c r="F84" i="1" s="1"/>
  <c r="I83" i="1"/>
  <c r="G83" i="1"/>
  <c r="H82" i="1"/>
  <c r="F82" i="1"/>
  <c r="I81" i="1"/>
  <c r="G81" i="1"/>
  <c r="E81" i="1"/>
  <c r="C81" i="1"/>
  <c r="H80" i="1"/>
  <c r="H79" i="1"/>
  <c r="F79" i="1"/>
  <c r="D79" i="1"/>
  <c r="I78" i="1"/>
  <c r="G78" i="1"/>
  <c r="D78" i="1"/>
  <c r="I77" i="1"/>
  <c r="G77" i="1"/>
  <c r="D77" i="1"/>
  <c r="I76" i="1"/>
  <c r="G76" i="1"/>
  <c r="E76" i="1"/>
  <c r="C76" i="1"/>
  <c r="I75" i="1"/>
  <c r="H75" i="1"/>
  <c r="G75" i="1"/>
  <c r="F75" i="1"/>
  <c r="E75" i="1"/>
  <c r="D75" i="1"/>
  <c r="C75" i="1"/>
  <c r="I66" i="1"/>
  <c r="I71" i="1" s="1"/>
  <c r="F68" i="1"/>
  <c r="D68" i="1"/>
  <c r="H67" i="1"/>
  <c r="D67" i="1"/>
  <c r="G66" i="1"/>
  <c r="E66" i="1"/>
  <c r="C66" i="1"/>
  <c r="H64" i="1"/>
  <c r="F64" i="1"/>
  <c r="D64" i="1"/>
  <c r="D63" i="1"/>
  <c r="H62" i="1"/>
  <c r="F62" i="1"/>
  <c r="D62" i="1"/>
  <c r="E61" i="1"/>
  <c r="C61" i="1"/>
  <c r="H58" i="1"/>
  <c r="F58" i="1"/>
  <c r="D58" i="1"/>
  <c r="D57" i="1"/>
  <c r="C57" i="1"/>
  <c r="H56" i="1"/>
  <c r="H55" i="1"/>
  <c r="F55" i="1"/>
  <c r="D55" i="1"/>
  <c r="H53" i="1"/>
  <c r="F53" i="1"/>
  <c r="D53" i="1"/>
  <c r="C51" i="1"/>
  <c r="H47" i="1"/>
  <c r="F47" i="1"/>
  <c r="D47" i="1"/>
  <c r="H44" i="1"/>
  <c r="H43" i="1"/>
  <c r="F43" i="1"/>
  <c r="D43" i="1"/>
  <c r="I42" i="1"/>
  <c r="E42" i="1"/>
  <c r="D42" i="1" s="1"/>
  <c r="C42" i="1"/>
  <c r="D39" i="1"/>
  <c r="D38" i="1"/>
  <c r="H37" i="1"/>
  <c r="F37" i="1"/>
  <c r="D37" i="1"/>
  <c r="H36" i="1"/>
  <c r="F36" i="1"/>
  <c r="D36" i="1"/>
  <c r="H34" i="1"/>
  <c r="C34" i="1"/>
  <c r="F32" i="1"/>
  <c r="D32" i="1"/>
  <c r="F31" i="1"/>
  <c r="D31" i="1"/>
  <c r="B31" i="1"/>
  <c r="A31" i="1"/>
  <c r="H30" i="1"/>
  <c r="F30" i="1"/>
  <c r="D30" i="1"/>
  <c r="I29" i="1"/>
  <c r="G29" i="1"/>
  <c r="E29" i="1"/>
  <c r="C29" i="1"/>
  <c r="C28" i="1"/>
  <c r="C22" i="1" s="1"/>
  <c r="H26" i="1"/>
  <c r="F26" i="1"/>
  <c r="D26" i="1"/>
  <c r="H25" i="1"/>
  <c r="F25" i="1"/>
  <c r="H24" i="1"/>
  <c r="F24" i="1"/>
  <c r="D24" i="1"/>
  <c r="H23" i="1"/>
  <c r="F23" i="1"/>
  <c r="D23" i="1"/>
  <c r="I22" i="1"/>
  <c r="G22" i="1"/>
  <c r="H22" i="1" s="1"/>
  <c r="E22" i="1"/>
  <c r="H20" i="1"/>
  <c r="F20" i="1"/>
  <c r="D20" i="1"/>
  <c r="H19" i="1"/>
  <c r="F19" i="1"/>
  <c r="D19" i="1"/>
  <c r="I18" i="1"/>
  <c r="G18" i="1"/>
  <c r="E18" i="1"/>
  <c r="C18" i="1"/>
  <c r="H17" i="1"/>
  <c r="F17" i="1"/>
  <c r="D17" i="1"/>
  <c r="H16" i="1"/>
  <c r="I15" i="1"/>
  <c r="G15" i="1"/>
  <c r="E15" i="1"/>
  <c r="C15" i="1"/>
  <c r="D13" i="1"/>
  <c r="H12" i="1"/>
  <c r="F12" i="1"/>
  <c r="D12" i="1"/>
  <c r="I11" i="1"/>
  <c r="G11" i="1"/>
  <c r="E11" i="1"/>
  <c r="C11" i="1"/>
  <c r="I5" i="1"/>
  <c r="H7" i="1"/>
  <c r="F7" i="1"/>
  <c r="D7" i="1"/>
  <c r="H6" i="1"/>
  <c r="F6" i="1"/>
  <c r="D6" i="1"/>
  <c r="E5" i="1"/>
  <c r="C5" i="1"/>
  <c r="D95" i="1" l="1"/>
  <c r="H18" i="1"/>
  <c r="H29" i="1"/>
  <c r="E121" i="1"/>
  <c r="H76" i="1"/>
  <c r="D66" i="1"/>
  <c r="H83" i="1"/>
  <c r="H85" i="1"/>
  <c r="D29" i="1"/>
  <c r="F5" i="1"/>
  <c r="F42" i="1"/>
  <c r="H57" i="1"/>
  <c r="H88" i="1"/>
  <c r="D11" i="1"/>
  <c r="F15" i="1"/>
  <c r="D22" i="1"/>
  <c r="H42" i="1"/>
  <c r="H51" i="1"/>
  <c r="I111" i="1"/>
  <c r="I121" i="1" s="1"/>
  <c r="H10" i="1"/>
  <c r="H66" i="1"/>
  <c r="F81" i="1"/>
  <c r="D90" i="1"/>
  <c r="F103" i="1"/>
  <c r="D5" i="1"/>
  <c r="D28" i="1"/>
  <c r="D116" i="1"/>
  <c r="H15" i="1"/>
  <c r="D18" i="1"/>
  <c r="D34" i="1"/>
  <c r="D51" i="1"/>
  <c r="D61" i="1"/>
  <c r="H65" i="1"/>
  <c r="C121" i="1"/>
  <c r="D111" i="1"/>
  <c r="G111" i="1"/>
  <c r="C71" i="1"/>
  <c r="H11" i="1"/>
  <c r="G71" i="1"/>
  <c r="H87" i="1"/>
  <c r="D92" i="1"/>
  <c r="H98" i="1"/>
  <c r="H5" i="1"/>
  <c r="F11" i="1"/>
  <c r="H28" i="1"/>
  <c r="F51" i="1"/>
  <c r="H61" i="1"/>
  <c r="D76" i="1"/>
  <c r="H84" i="1"/>
  <c r="D15" i="1"/>
  <c r="F18" i="1"/>
  <c r="F22" i="1"/>
  <c r="F34" i="1"/>
  <c r="F61" i="1"/>
  <c r="E71" i="1"/>
  <c r="F76" i="1"/>
  <c r="H81" i="1"/>
  <c r="F83" i="1"/>
  <c r="F85" i="1"/>
  <c r="D99" i="1"/>
  <c r="D103" i="1"/>
  <c r="F118" i="1"/>
  <c r="F29" i="1"/>
  <c r="F57" i="1"/>
  <c r="F66" i="1"/>
  <c r="H111" i="1" l="1"/>
  <c r="D121" i="1"/>
  <c r="I123" i="1"/>
  <c r="C123" i="1"/>
  <c r="F71" i="1"/>
  <c r="F111" i="1"/>
  <c r="G121" i="1"/>
  <c r="H121" i="1" s="1"/>
  <c r="E123" i="1"/>
  <c r="D123" i="1" s="1"/>
  <c r="D71" i="1"/>
  <c r="H71" i="1" l="1"/>
  <c r="G123" i="1"/>
  <c r="H123" i="1" s="1"/>
  <c r="F121" i="1"/>
  <c r="F123" i="1" l="1"/>
</calcChain>
</file>

<file path=xl/sharedStrings.xml><?xml version="1.0" encoding="utf-8"?>
<sst xmlns="http://schemas.openxmlformats.org/spreadsheetml/2006/main" count="121" uniqueCount="51">
  <si>
    <t>Cheltuieli sectiunea functionare</t>
  </si>
  <si>
    <t>Cod</t>
  </si>
  <si>
    <t>2016/2015</t>
  </si>
  <si>
    <t>2017/2016</t>
  </si>
  <si>
    <t>2018/2017</t>
  </si>
  <si>
    <t>Autoritati publice si actiuni</t>
  </si>
  <si>
    <t>TITLUL I - CHELTUIELI DE PERSONAL</t>
  </si>
  <si>
    <t>TITLUL II - BUNURI SI SERVICII</t>
  </si>
  <si>
    <t>TITLUL VII - ALTE TRANSFERURI</t>
  </si>
  <si>
    <t>TITLUL XIX - PLATI EFECTUATE IN AVANS</t>
  </si>
  <si>
    <t>Alte servicii publice generale</t>
  </si>
  <si>
    <t>TITLUL V - FONDUL DE REZERVA</t>
  </si>
  <si>
    <t>Tranzactii privind datoria publica</t>
  </si>
  <si>
    <t>TITLUL III DOBANZI</t>
  </si>
  <si>
    <t>Ordine publica si siguranta nationala</t>
  </si>
  <si>
    <t>Invatamant</t>
  </si>
  <si>
    <t>TITLUL IX - ASISTENTA SOCIALA</t>
  </si>
  <si>
    <t>TITLUL XI - ALTE CHELTUIELI</t>
  </si>
  <si>
    <t>TITLUL VI - TRANSFERURI INTRE UNITATI</t>
  </si>
  <si>
    <t>Sanatate</t>
  </si>
  <si>
    <t>Cultura, recreere si religie</t>
  </si>
  <si>
    <t>TITLUL XI ALTE CHELTUIELI</t>
  </si>
  <si>
    <t>Asigurari si asistenta sociala</t>
  </si>
  <si>
    <t>TILUL IV SUBVENTII</t>
  </si>
  <si>
    <t>TILUL IX ASISTENTA SOCIALA</t>
  </si>
  <si>
    <t>TITLUL X ALTE CHELTUIELI</t>
  </si>
  <si>
    <t>TITLUL XVII RAMBURSARE DE CREDITE</t>
  </si>
  <si>
    <t>Locuinte, servicii si dezvoltare</t>
  </si>
  <si>
    <t>TITLUL II BUNURI SI SERVICII</t>
  </si>
  <si>
    <t>TITLUL VII ALTE TRANSFERURI</t>
  </si>
  <si>
    <t>Protectia mediului</t>
  </si>
  <si>
    <t>TITLUL XIX PLATI EFECTUATE IN AVANS</t>
  </si>
  <si>
    <t>Transporturi</t>
  </si>
  <si>
    <t>Alte actiuni economice</t>
  </si>
  <si>
    <t>Total Sectiune functionare</t>
  </si>
  <si>
    <t>Cheltuieli sectiunea devoltare</t>
  </si>
  <si>
    <t>Plati</t>
  </si>
  <si>
    <t>TITLUL XII ACTIVE NEFINANCIARE</t>
  </si>
  <si>
    <t>TITLUL XII - ACTIVE NEFINANCIARE</t>
  </si>
  <si>
    <t>TITLUL VIII PROIECTE CU FINANTARE EUROPEANA</t>
  </si>
  <si>
    <t>TITLUL XII ACTIVE FINANCIARE</t>
  </si>
  <si>
    <t>TITLUL IV SUBVENTII</t>
  </si>
  <si>
    <t>TITLUL XIV ACTIVE FINANCIARE</t>
  </si>
  <si>
    <t>TITLUL XVII RAMBURSARI DE CREDITE</t>
  </si>
  <si>
    <t>Total sectiune dezvoltare</t>
  </si>
  <si>
    <t>Total cheltuieli</t>
  </si>
  <si>
    <t>TITLUL VI TRANSFERURI INTRE UNITATI</t>
  </si>
  <si>
    <t>Titlul XIV - ACTIVE FINANCIARE</t>
  </si>
  <si>
    <t>TITLUL XVIII - PLATI EFECTUATE IN AVANS</t>
  </si>
  <si>
    <t>TITLUL X - PROIECTE CU FINANTARE UE</t>
  </si>
  <si>
    <t>DECEMBRIE 2018 VS DECEMBRIE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</si>
</sst>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/>
    <xf numFmtId="0" fontId="0" fillId="2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9" fontId="0" fillId="2" borderId="0" xfId="2" applyFont="1" applyFill="1"/>
    <xf numFmtId="43" fontId="0" fillId="2" borderId="0" xfId="0" applyNumberFormat="1" applyFill="1"/>
    <xf numFmtId="43" fontId="0" fillId="0" borderId="0" xfId="0" applyNumberFormat="1"/>
    <xf numFmtId="0" fontId="4" fillId="0" borderId="0" xfId="0" applyFont="1"/>
    <xf numFmtId="0" fontId="0" fillId="0" borderId="1" xfId="0" applyBorder="1"/>
    <xf numFmtId="17" fontId="2" fillId="2" borderId="1" xfId="0" applyNumberFormat="1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left"/>
    </xf>
    <xf numFmtId="43" fontId="2" fillId="3" borderId="1" xfId="0" applyNumberFormat="1" applyFont="1" applyFill="1" applyBorder="1"/>
    <xf numFmtId="9" fontId="2" fillId="3" borderId="1" xfId="2" applyFont="1" applyFill="1" applyBorder="1"/>
    <xf numFmtId="0" fontId="0" fillId="0" borderId="1" xfId="0" applyBorder="1" applyAlignment="1">
      <alignment horizontal="left"/>
    </xf>
    <xf numFmtId="43" fontId="0" fillId="2" borderId="1" xfId="1" applyFont="1" applyFill="1" applyBorder="1"/>
    <xf numFmtId="9" fontId="0" fillId="2" borderId="1" xfId="2" applyFont="1" applyFill="1" applyBorder="1"/>
    <xf numFmtId="43" fontId="0" fillId="2" borderId="1" xfId="0" applyNumberFormat="1" applyFill="1" applyBorder="1"/>
    <xf numFmtId="0" fontId="4" fillId="0" borderId="1" xfId="0" applyFont="1" applyBorder="1" applyAlignment="1">
      <alignment horizontal="left"/>
    </xf>
    <xf numFmtId="43" fontId="4" fillId="2" borderId="1" xfId="1" applyFont="1" applyFill="1" applyBorder="1"/>
    <xf numFmtId="9" fontId="4" fillId="2" borderId="1" xfId="2" applyFont="1" applyFill="1" applyBorder="1"/>
    <xf numFmtId="43" fontId="4" fillId="2" borderId="1" xfId="0" applyNumberFormat="1" applyFont="1" applyFill="1" applyBorder="1"/>
    <xf numFmtId="0" fontId="0" fillId="2" borderId="1" xfId="0" applyFill="1" applyBorder="1" applyAlignment="1">
      <alignment horizontal="left"/>
    </xf>
    <xf numFmtId="43" fontId="0" fillId="2" borderId="1" xfId="0" applyNumberFormat="1" applyFont="1" applyFill="1" applyBorder="1"/>
    <xf numFmtId="9" fontId="2" fillId="2" borderId="1" xfId="2" applyFont="1" applyFill="1" applyBorder="1"/>
    <xf numFmtId="9" fontId="0" fillId="3" borderId="1" xfId="2" applyFont="1" applyFill="1" applyBorder="1"/>
    <xf numFmtId="0" fontId="4" fillId="2" borderId="1" xfId="0" applyFont="1" applyFill="1" applyBorder="1" applyAlignment="1">
      <alignment horizontal="left"/>
    </xf>
    <xf numFmtId="43" fontId="3" fillId="2" borderId="1" xfId="0" applyNumberFormat="1" applyFont="1" applyFill="1" applyBorder="1"/>
    <xf numFmtId="9" fontId="3" fillId="2" borderId="1" xfId="2" applyFont="1" applyFill="1" applyBorder="1"/>
    <xf numFmtId="43" fontId="2" fillId="2" borderId="1" xfId="0" applyNumberFormat="1" applyFont="1" applyFill="1" applyBorder="1"/>
    <xf numFmtId="43" fontId="2" fillId="3" borderId="1" xfId="1" applyFont="1" applyFill="1" applyBorder="1"/>
    <xf numFmtId="43" fontId="1" fillId="2" borderId="1" xfId="1" applyFont="1" applyFill="1" applyBorder="1"/>
    <xf numFmtId="9" fontId="1" fillId="2" borderId="1" xfId="2" applyFont="1" applyFill="1" applyBorder="1"/>
    <xf numFmtId="0" fontId="0" fillId="0" borderId="2" xfId="0" applyBorder="1"/>
    <xf numFmtId="0" fontId="0" fillId="0" borderId="3" xfId="0" applyBorder="1"/>
    <xf numFmtId="17" fontId="2" fillId="2" borderId="3" xfId="0" applyNumberFormat="1" applyFont="1" applyFill="1" applyBorder="1" applyAlignment="1">
      <alignment horizontal="center"/>
    </xf>
    <xf numFmtId="17" fontId="2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17" fontId="2" fillId="2" borderId="4" xfId="0" applyNumberFormat="1" applyFont="1" applyFill="1" applyBorder="1" applyAlignment="1">
      <alignment horizontal="center"/>
    </xf>
    <xf numFmtId="0" fontId="2" fillId="3" borderId="5" xfId="0" applyFont="1" applyFill="1" applyBorder="1"/>
    <xf numFmtId="43" fontId="2" fillId="3" borderId="6" xfId="0" applyNumberFormat="1" applyFont="1" applyFill="1" applyBorder="1"/>
    <xf numFmtId="0" fontId="0" fillId="0" borderId="5" xfId="0" applyBorder="1"/>
    <xf numFmtId="43" fontId="0" fillId="2" borderId="6" xfId="0" applyNumberFormat="1" applyFill="1" applyBorder="1"/>
    <xf numFmtId="0" fontId="4" fillId="0" borderId="5" xfId="0" applyFont="1" applyBorder="1"/>
    <xf numFmtId="43" fontId="4" fillId="2" borderId="6" xfId="0" applyNumberFormat="1" applyFont="1" applyFill="1" applyBorder="1"/>
    <xf numFmtId="43" fontId="0" fillId="2" borderId="6" xfId="0" applyNumberFormat="1" applyFont="1" applyFill="1" applyBorder="1"/>
    <xf numFmtId="43" fontId="3" fillId="2" borderId="6" xfId="0" applyNumberFormat="1" applyFont="1" applyFill="1" applyBorder="1"/>
    <xf numFmtId="43" fontId="2" fillId="2" borderId="6" xfId="0" applyNumberFormat="1" applyFont="1" applyFill="1" applyBorder="1"/>
    <xf numFmtId="43" fontId="1" fillId="2" borderId="6" xfId="1" applyFont="1" applyFill="1" applyBorder="1"/>
    <xf numFmtId="0" fontId="2" fillId="3" borderId="7" xfId="0" applyFont="1" applyFill="1" applyBorder="1"/>
    <xf numFmtId="0" fontId="0" fillId="3" borderId="8" xfId="0" applyFill="1" applyBorder="1"/>
    <xf numFmtId="164" fontId="2" fillId="3" borderId="8" xfId="0" applyNumberFormat="1" applyFont="1" applyFill="1" applyBorder="1"/>
    <xf numFmtId="9" fontId="2" fillId="3" borderId="8" xfId="2" applyFont="1" applyFill="1" applyBorder="1"/>
    <xf numFmtId="164" fontId="2" fillId="3" borderId="9" xfId="0" applyNumberFormat="1" applyFont="1" applyFill="1" applyBorder="1"/>
    <xf numFmtId="43" fontId="2" fillId="2" borderId="1" xfId="1" applyFont="1" applyFill="1" applyBorder="1"/>
    <xf numFmtId="43" fontId="1" fillId="3" borderId="1" xfId="1" applyFont="1" applyFill="1" applyBorder="1"/>
    <xf numFmtId="43" fontId="0" fillId="3" borderId="1" xfId="0" applyNumberFormat="1" applyFill="1" applyBorder="1"/>
    <xf numFmtId="9" fontId="1" fillId="3" borderId="1" xfId="2" applyFont="1" applyFill="1" applyBorder="1"/>
    <xf numFmtId="0" fontId="0" fillId="2" borderId="1" xfId="0" applyFont="1" applyFill="1" applyBorder="1" applyAlignment="1">
      <alignment horizontal="left"/>
    </xf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17" fontId="2" fillId="2" borderId="6" xfId="0" applyNumberFormat="1" applyFont="1" applyFill="1" applyBorder="1" applyAlignment="1">
      <alignment horizontal="center" wrapText="1"/>
    </xf>
    <xf numFmtId="43" fontId="0" fillId="3" borderId="6" xfId="0" applyNumberFormat="1" applyFill="1" applyBorder="1"/>
    <xf numFmtId="0" fontId="0" fillId="2" borderId="5" xfId="0" applyFont="1" applyFill="1" applyBorder="1"/>
    <xf numFmtId="0" fontId="2" fillId="2" borderId="5" xfId="0" applyFont="1" applyFill="1" applyBorder="1"/>
    <xf numFmtId="43" fontId="2" fillId="2" borderId="8" xfId="0" applyNumberFormat="1" applyFont="1" applyFill="1" applyBorder="1"/>
    <xf numFmtId="9" fontId="2" fillId="2" borderId="8" xfId="2" applyFont="1" applyFill="1" applyBorder="1"/>
    <xf numFmtId="43" fontId="2" fillId="3" borderId="8" xfId="0" applyNumberFormat="1" applyFont="1" applyFill="1" applyBorder="1"/>
    <xf numFmtId="43" fontId="2" fillId="3" borderId="9" xfId="0" applyNumberFormat="1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165" fontId="2" fillId="2" borderId="11" xfId="0" applyNumberFormat="1" applyFont="1" applyFill="1" applyBorder="1"/>
    <xf numFmtId="9" fontId="2" fillId="2" borderId="11" xfId="2" applyFont="1" applyFill="1" applyBorder="1"/>
    <xf numFmtId="165" fontId="2" fillId="3" borderId="11" xfId="0" applyNumberFormat="1" applyFont="1" applyFill="1" applyBorder="1"/>
    <xf numFmtId="9" fontId="2" fillId="3" borderId="11" xfId="2" applyFont="1" applyFill="1" applyBorder="1"/>
    <xf numFmtId="165" fontId="2" fillId="3" borderId="12" xfId="0" applyNumberFormat="1" applyFont="1" applyFill="1" applyBorder="1"/>
    <xf numFmtId="0" fontId="0" fillId="2" borderId="0" xfId="0" applyFill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structura cheltuieli</a:t>
            </a:r>
            <a:r>
              <a:rPr lang="en-US" sz="1400" baseline="0"/>
              <a:t> curente la dec 2017</a:t>
            </a:r>
            <a:endParaRPr lang="en-US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'ANALIZA AUG 2016 VS AUG 2015'!#REF!</c:f>
            </c:multiLvlStrRef>
          </c:cat>
          <c:val>
            <c:numRef>
              <c:f>'ANALIZA AUG 2016 VS AUG 2015'!#REF!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101</xdr:row>
      <xdr:rowOff>80962</xdr:rowOff>
    </xdr:from>
    <xdr:to>
      <xdr:col>9</xdr:col>
      <xdr:colOff>38100</xdr:colOff>
      <xdr:row>120</xdr:row>
      <xdr:rowOff>157162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eltuieli%20dec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nuarie 2014"/>
      <sheetName val="ianuarie 2015"/>
      <sheetName val="ANALIZA ian 2015 vs 2014"/>
      <sheetName val="februarie 2014"/>
      <sheetName val="februarie 2015"/>
      <sheetName val="ANALIZA feb 2014 VS feb 2015"/>
      <sheetName val="martie 2014"/>
      <sheetName val="ANALIZA mar 2014 VS  mar 2014"/>
      <sheetName val="ANALIZA mar 2014 VS  mar 20 sin"/>
      <sheetName val="mai 2014"/>
      <sheetName val="ANALIZA mai 2014 VS  mai2015"/>
      <sheetName val="ANALIZA si mai 2014 VS mai 2015"/>
      <sheetName val="mai (2)"/>
      <sheetName val="iunie"/>
      <sheetName val="iulie"/>
      <sheetName val="august"/>
      <sheetName val="SEPT"/>
      <sheetName val="ANALIZA AUG 2016 VS AUG 2015"/>
      <sheetName val="ANALIZA APR 2016 V APR 2015 (ii"/>
      <sheetName val="principalele cresteri de cheltu"/>
      <sheetName val="OCT"/>
      <sheetName val="NOV"/>
      <sheetName val="DEC"/>
      <sheetName val="centralizare"/>
      <sheetName val="analiza SD"/>
      <sheetName val="Sheet2"/>
      <sheetName val="Sheet3"/>
    </sheetNames>
    <sheetDataSet>
      <sheetData sheetId="0"/>
      <sheetData sheetId="1"/>
      <sheetData sheetId="2"/>
      <sheetData sheetId="3"/>
      <sheetData sheetId="4">
        <row r="57">
          <cell r="C57">
            <v>0</v>
          </cell>
        </row>
        <row r="84">
          <cell r="C84">
            <v>0</v>
          </cell>
        </row>
        <row r="88">
          <cell r="C8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6">
          <cell r="O126" t="str">
            <v>cheltuieli de personal</v>
          </cell>
        </row>
      </sheetData>
      <sheetData sheetId="18"/>
      <sheetData sheetId="19"/>
      <sheetData sheetId="20">
        <row r="23">
          <cell r="A23" t="str">
            <v>TITLUL II - BUNURI SI SERVICII</v>
          </cell>
          <cell r="B23">
            <v>6602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topLeftCell="A106" zoomScaleNormal="100" workbookViewId="0">
      <selection activeCell="E124" sqref="E124"/>
    </sheetView>
  </sheetViews>
  <sheetFormatPr defaultRowHeight="15" x14ac:dyDescent="0.25"/>
  <cols>
    <col min="1" max="1" width="35.5703125" customWidth="1"/>
    <col min="2" max="2" width="6.7109375" customWidth="1"/>
    <col min="3" max="3" width="14.140625" style="2" hidden="1" customWidth="1"/>
    <col min="4" max="4" width="6.140625" style="2" hidden="1" customWidth="1"/>
    <col min="5" max="5" width="14.28515625" style="2" bestFit="1" customWidth="1"/>
    <col min="6" max="6" width="7" style="2" customWidth="1"/>
    <col min="7" max="7" width="14.28515625" style="2" customWidth="1"/>
    <col min="8" max="8" width="6" style="2" customWidth="1"/>
    <col min="9" max="9" width="14.28515625" style="2" customWidth="1"/>
    <col min="10" max="10" width="13.28515625" bestFit="1" customWidth="1"/>
  </cols>
  <sheetData>
    <row r="1" spans="1:10" x14ac:dyDescent="0.25">
      <c r="A1" s="1" t="s">
        <v>50</v>
      </c>
    </row>
    <row r="3" spans="1:10" ht="15.75" thickBot="1" x14ac:dyDescent="0.3">
      <c r="A3" s="3" t="s">
        <v>0</v>
      </c>
      <c r="B3" s="4" t="s">
        <v>1</v>
      </c>
      <c r="C3" s="5"/>
      <c r="D3" s="5"/>
      <c r="E3" s="81"/>
      <c r="F3" s="81"/>
      <c r="G3" s="81"/>
    </row>
    <row r="4" spans="1:10" ht="30.75" customHeight="1" x14ac:dyDescent="0.25">
      <c r="A4" s="35"/>
      <c r="B4" s="36"/>
      <c r="C4" s="37">
        <v>42339</v>
      </c>
      <c r="D4" s="38" t="s">
        <v>2</v>
      </c>
      <c r="E4" s="37">
        <v>42705</v>
      </c>
      <c r="F4" s="38" t="s">
        <v>3</v>
      </c>
      <c r="G4" s="37">
        <v>43070</v>
      </c>
      <c r="H4" s="39" t="s">
        <v>4</v>
      </c>
      <c r="I4" s="40">
        <v>43435</v>
      </c>
    </row>
    <row r="5" spans="1:10" x14ac:dyDescent="0.25">
      <c r="A5" s="41" t="s">
        <v>5</v>
      </c>
      <c r="B5" s="13">
        <v>51</v>
      </c>
      <c r="C5" s="14">
        <f t="shared" ref="C5:E5" si="0">SUM(C6:C10)</f>
        <v>4778363.99</v>
      </c>
      <c r="D5" s="15">
        <f>E5/C5</f>
        <v>0.37728707854254523</v>
      </c>
      <c r="E5" s="14">
        <f t="shared" si="0"/>
        <v>1802814.99</v>
      </c>
      <c r="F5" s="15">
        <f>G5/E5</f>
        <v>1.2876896314246868</v>
      </c>
      <c r="G5" s="14">
        <f>SUM(G6:G10)</f>
        <v>2321466.1700000004</v>
      </c>
      <c r="H5" s="15">
        <f>I5/G5</f>
        <v>2.0784442790307818</v>
      </c>
      <c r="I5" s="42">
        <f>SUM(I6:I10)</f>
        <v>4825038.080000001</v>
      </c>
      <c r="J5" s="8"/>
    </row>
    <row r="6" spans="1:10" x14ac:dyDescent="0.25">
      <c r="A6" s="43" t="s">
        <v>6</v>
      </c>
      <c r="B6" s="16">
        <v>5101</v>
      </c>
      <c r="C6" s="17">
        <v>2136379</v>
      </c>
      <c r="D6" s="18">
        <f t="shared" ref="D6:D71" si="1">E6/C6</f>
        <v>0.51301197025434153</v>
      </c>
      <c r="E6" s="17">
        <v>1095988</v>
      </c>
      <c r="F6" s="18">
        <f t="shared" ref="F6:F71" si="2">G6/E6</f>
        <v>1.5897172231812757</v>
      </c>
      <c r="G6" s="19">
        <v>1742311</v>
      </c>
      <c r="H6" s="18">
        <f t="shared" ref="H6:H71" si="3">I6/G6</f>
        <v>1.0647605393067023</v>
      </c>
      <c r="I6" s="44">
        <v>1855144</v>
      </c>
    </row>
    <row r="7" spans="1:10" x14ac:dyDescent="0.25">
      <c r="A7" s="45" t="s">
        <v>7</v>
      </c>
      <c r="B7" s="20">
        <v>5102</v>
      </c>
      <c r="C7" s="21">
        <v>2641984.9900000002</v>
      </c>
      <c r="D7" s="22">
        <f t="shared" si="1"/>
        <v>0.26753633827420037</v>
      </c>
      <c r="E7" s="21">
        <v>706826.99</v>
      </c>
      <c r="F7" s="22">
        <f t="shared" si="2"/>
        <v>0.85364726946830383</v>
      </c>
      <c r="G7" s="23">
        <v>603380.93000000005</v>
      </c>
      <c r="H7" s="22">
        <f t="shared" si="3"/>
        <v>4.8881535583167999</v>
      </c>
      <c r="I7" s="46">
        <v>2949418.64</v>
      </c>
      <c r="J7" s="9"/>
    </row>
    <row r="8" spans="1:10" x14ac:dyDescent="0.25">
      <c r="A8" s="43" t="s">
        <v>8</v>
      </c>
      <c r="B8" s="16">
        <v>5155</v>
      </c>
      <c r="C8" s="17"/>
      <c r="D8" s="18"/>
      <c r="E8" s="17"/>
      <c r="F8" s="18"/>
      <c r="G8" s="19"/>
      <c r="H8" s="18"/>
      <c r="I8" s="44">
        <v>26790</v>
      </c>
    </row>
    <row r="9" spans="1:10" x14ac:dyDescent="0.25">
      <c r="A9" s="43" t="s">
        <v>17</v>
      </c>
      <c r="B9" s="16">
        <v>5159</v>
      </c>
      <c r="C9" s="17"/>
      <c r="D9" s="18"/>
      <c r="E9" s="17"/>
      <c r="F9" s="18"/>
      <c r="G9" s="19"/>
      <c r="H9" s="18"/>
      <c r="I9" s="44">
        <v>47500</v>
      </c>
    </row>
    <row r="10" spans="1:10" x14ac:dyDescent="0.25">
      <c r="A10" s="43" t="s">
        <v>9</v>
      </c>
      <c r="B10" s="16">
        <v>5185</v>
      </c>
      <c r="C10" s="17">
        <v>0</v>
      </c>
      <c r="D10" s="18"/>
      <c r="E10" s="17"/>
      <c r="F10" s="18"/>
      <c r="G10" s="19">
        <f>-24225.76</f>
        <v>-24225.759999999998</v>
      </c>
      <c r="H10" s="18">
        <f t="shared" si="3"/>
        <v>2.2213775749450173</v>
      </c>
      <c r="I10" s="44">
        <f>-53814.56</f>
        <v>-53814.559999999998</v>
      </c>
    </row>
    <row r="11" spans="1:10" x14ac:dyDescent="0.25">
      <c r="A11" s="41" t="s">
        <v>10</v>
      </c>
      <c r="B11" s="13">
        <v>54</v>
      </c>
      <c r="C11" s="14">
        <f t="shared" ref="C11:E11" si="4">C12+C13</f>
        <v>47112.83</v>
      </c>
      <c r="D11" s="15">
        <f t="shared" si="1"/>
        <v>1.4540569946657842</v>
      </c>
      <c r="E11" s="14">
        <f t="shared" si="4"/>
        <v>68504.740000000005</v>
      </c>
      <c r="F11" s="15">
        <f t="shared" si="2"/>
        <v>1.4463069270827098</v>
      </c>
      <c r="G11" s="14">
        <f>G12+G13</f>
        <v>99078.88</v>
      </c>
      <c r="H11" s="15">
        <f t="shared" si="3"/>
        <v>1.0296796855192549</v>
      </c>
      <c r="I11" s="42">
        <f>I12+I13</f>
        <v>102019.51</v>
      </c>
    </row>
    <row r="12" spans="1:10" x14ac:dyDescent="0.25">
      <c r="A12" s="43" t="s">
        <v>6</v>
      </c>
      <c r="B12" s="16">
        <v>5401</v>
      </c>
      <c r="C12" s="17">
        <v>46700</v>
      </c>
      <c r="D12" s="18">
        <f t="shared" si="1"/>
        <v>1.2349892933618845</v>
      </c>
      <c r="E12" s="17">
        <v>57674</v>
      </c>
      <c r="F12" s="18">
        <f t="shared" si="2"/>
        <v>1.551548358012276</v>
      </c>
      <c r="G12" s="19">
        <v>89484</v>
      </c>
      <c r="H12" s="18">
        <f t="shared" si="3"/>
        <v>1.071532340977158</v>
      </c>
      <c r="I12" s="44">
        <v>95885</v>
      </c>
    </row>
    <row r="13" spans="1:10" x14ac:dyDescent="0.25">
      <c r="A13" s="43" t="s">
        <v>7</v>
      </c>
      <c r="B13" s="16">
        <v>5402</v>
      </c>
      <c r="C13" s="17">
        <v>412.83</v>
      </c>
      <c r="D13" s="18">
        <f t="shared" si="1"/>
        <v>26.235351113048957</v>
      </c>
      <c r="E13" s="17">
        <v>10830.74</v>
      </c>
      <c r="F13" s="18"/>
      <c r="G13" s="19">
        <v>9594.8799999999992</v>
      </c>
      <c r="H13" s="18"/>
      <c r="I13" s="44">
        <v>6134.51</v>
      </c>
    </row>
    <row r="14" spans="1:10" x14ac:dyDescent="0.25">
      <c r="A14" s="43" t="s">
        <v>11</v>
      </c>
      <c r="B14" s="16">
        <v>5450</v>
      </c>
      <c r="C14" s="17"/>
      <c r="D14" s="18"/>
      <c r="E14" s="17"/>
      <c r="F14" s="18"/>
      <c r="G14" s="19"/>
      <c r="H14" s="18"/>
      <c r="I14" s="44">
        <v>0</v>
      </c>
    </row>
    <row r="15" spans="1:10" x14ac:dyDescent="0.25">
      <c r="A15" s="41" t="s">
        <v>12</v>
      </c>
      <c r="B15" s="13">
        <v>55</v>
      </c>
      <c r="C15" s="14">
        <f t="shared" ref="C15:E15" si="5">C17+C16</f>
        <v>787159.52</v>
      </c>
      <c r="D15" s="15">
        <f t="shared" si="1"/>
        <v>0.19277743093293212</v>
      </c>
      <c r="E15" s="14">
        <f t="shared" si="5"/>
        <v>151746.59</v>
      </c>
      <c r="F15" s="15">
        <f t="shared" si="2"/>
        <v>1.0963348830441593</v>
      </c>
      <c r="G15" s="14">
        <f>G17+G16</f>
        <v>166365.07999999999</v>
      </c>
      <c r="H15" s="15">
        <f t="shared" si="3"/>
        <v>0.61695801787250071</v>
      </c>
      <c r="I15" s="42">
        <f>I17+I16</f>
        <v>102640.27</v>
      </c>
    </row>
    <row r="16" spans="1:10" x14ac:dyDescent="0.25">
      <c r="A16" s="43" t="s">
        <v>7</v>
      </c>
      <c r="B16" s="24">
        <v>5502</v>
      </c>
      <c r="C16" s="25"/>
      <c r="D16" s="18"/>
      <c r="E16" s="25">
        <v>0</v>
      </c>
      <c r="F16" s="26"/>
      <c r="G16" s="25">
        <v>879.62</v>
      </c>
      <c r="H16" s="26">
        <f t="shared" si="3"/>
        <v>1.1368545508287669</v>
      </c>
      <c r="I16" s="47">
        <v>1000</v>
      </c>
    </row>
    <row r="17" spans="1:9" x14ac:dyDescent="0.25">
      <c r="A17" s="43" t="s">
        <v>13</v>
      </c>
      <c r="B17" s="16">
        <v>5503</v>
      </c>
      <c r="C17" s="17">
        <v>787159.52</v>
      </c>
      <c r="D17" s="18">
        <f t="shared" si="1"/>
        <v>0.19277743093293212</v>
      </c>
      <c r="E17" s="17">
        <v>151746.59</v>
      </c>
      <c r="F17" s="18">
        <f t="shared" si="2"/>
        <v>1.0905382453734216</v>
      </c>
      <c r="G17" s="19">
        <v>165485.46</v>
      </c>
      <c r="H17" s="18">
        <f t="shared" si="3"/>
        <v>0.61419456428377461</v>
      </c>
      <c r="I17" s="44">
        <v>101640.27</v>
      </c>
    </row>
    <row r="18" spans="1:9" x14ac:dyDescent="0.25">
      <c r="A18" s="41" t="s">
        <v>14</v>
      </c>
      <c r="B18" s="13">
        <v>61</v>
      </c>
      <c r="C18" s="14">
        <f t="shared" ref="C18:E18" si="6">SUM(C19:C20)</f>
        <v>292370.28999999998</v>
      </c>
      <c r="D18" s="15">
        <f t="shared" si="1"/>
        <v>1.6413144098875438</v>
      </c>
      <c r="E18" s="14">
        <f t="shared" si="6"/>
        <v>479871.57</v>
      </c>
      <c r="F18" s="15">
        <f t="shared" si="2"/>
        <v>1.2050342553112698</v>
      </c>
      <c r="G18" s="14">
        <f>SUM(G19:G20)</f>
        <v>578261.67999999993</v>
      </c>
      <c r="H18" s="27">
        <f t="shared" si="3"/>
        <v>1.1973066069326954</v>
      </c>
      <c r="I18" s="42">
        <f>SUM(I19:I20)</f>
        <v>692356.53</v>
      </c>
    </row>
    <row r="19" spans="1:9" x14ac:dyDescent="0.25">
      <c r="A19" s="43" t="s">
        <v>6</v>
      </c>
      <c r="B19" s="16">
        <v>6101</v>
      </c>
      <c r="C19" s="17">
        <v>230119</v>
      </c>
      <c r="D19" s="18">
        <f t="shared" si="1"/>
        <v>1.6012888983525915</v>
      </c>
      <c r="E19" s="17">
        <v>368487</v>
      </c>
      <c r="F19" s="18">
        <f t="shared" si="2"/>
        <v>1.3778423662164472</v>
      </c>
      <c r="G19" s="19">
        <v>507717</v>
      </c>
      <c r="H19" s="18">
        <f t="shared" si="3"/>
        <v>1.1559805954892195</v>
      </c>
      <c r="I19" s="44">
        <v>586911</v>
      </c>
    </row>
    <row r="20" spans="1:9" x14ac:dyDescent="0.25">
      <c r="A20" s="45" t="s">
        <v>7</v>
      </c>
      <c r="B20" s="28">
        <v>6102</v>
      </c>
      <c r="C20" s="21">
        <v>62251.29</v>
      </c>
      <c r="D20" s="22">
        <f t="shared" si="1"/>
        <v>1.789273282529567</v>
      </c>
      <c r="E20" s="21">
        <v>111384.57</v>
      </c>
      <c r="F20" s="22">
        <f t="shared" si="2"/>
        <v>0.63334337960814491</v>
      </c>
      <c r="G20" s="23">
        <v>70544.679999999993</v>
      </c>
      <c r="H20" s="22">
        <f t="shared" si="3"/>
        <v>1.4947339756874651</v>
      </c>
      <c r="I20" s="46">
        <v>105445.53</v>
      </c>
    </row>
    <row r="21" spans="1:9" x14ac:dyDescent="0.25">
      <c r="A21" s="43" t="s">
        <v>9</v>
      </c>
      <c r="B21" s="24">
        <v>6185</v>
      </c>
      <c r="C21" s="17">
        <v>0</v>
      </c>
      <c r="D21" s="18"/>
      <c r="E21" s="17"/>
      <c r="F21" s="18"/>
      <c r="G21" s="19">
        <v>0</v>
      </c>
      <c r="H21" s="18"/>
      <c r="I21" s="44">
        <v>0</v>
      </c>
    </row>
    <row r="22" spans="1:9" x14ac:dyDescent="0.25">
      <c r="A22" s="41" t="s">
        <v>15</v>
      </c>
      <c r="B22" s="13">
        <v>65</v>
      </c>
      <c r="C22" s="14">
        <f t="shared" ref="C22:E22" si="7">SUM(C23:C28)</f>
        <v>6336262.29</v>
      </c>
      <c r="D22" s="15">
        <f t="shared" si="1"/>
        <v>0.31951128872854784</v>
      </c>
      <c r="E22" s="14">
        <f t="shared" si="7"/>
        <v>2024507.3299999998</v>
      </c>
      <c r="F22" s="15">
        <f t="shared" si="2"/>
        <v>1.1933940244118555</v>
      </c>
      <c r="G22" s="14">
        <f>SUM(G23:G28)</f>
        <v>2416034.9500000002</v>
      </c>
      <c r="H22" s="15">
        <f t="shared" si="3"/>
        <v>0.15534820388256385</v>
      </c>
      <c r="I22" s="42">
        <f>SUM(I23:I28)</f>
        <v>375326.69</v>
      </c>
    </row>
    <row r="23" spans="1:9" x14ac:dyDescent="0.25">
      <c r="A23" s="43" t="s">
        <v>6</v>
      </c>
      <c r="B23" s="24">
        <v>6501</v>
      </c>
      <c r="C23" s="29">
        <v>5556966.5</v>
      </c>
      <c r="D23" s="30">
        <f t="shared" si="1"/>
        <v>0.30837483904212848</v>
      </c>
      <c r="E23" s="29">
        <v>1713628.65</v>
      </c>
      <c r="F23" s="30">
        <f t="shared" si="2"/>
        <v>1.1683593175219147</v>
      </c>
      <c r="G23" s="19">
        <v>2002134</v>
      </c>
      <c r="H23" s="18">
        <f t="shared" si="3"/>
        <v>1.9008218231147365E-2</v>
      </c>
      <c r="I23" s="44">
        <v>38057</v>
      </c>
    </row>
    <row r="24" spans="1:9" x14ac:dyDescent="0.25">
      <c r="A24" s="45" t="s">
        <v>7</v>
      </c>
      <c r="B24" s="28">
        <v>6502</v>
      </c>
      <c r="C24" s="23">
        <v>760028.79</v>
      </c>
      <c r="D24" s="22">
        <f t="shared" si="1"/>
        <v>0.37218151959743523</v>
      </c>
      <c r="E24" s="23">
        <v>282868.67</v>
      </c>
      <c r="F24" s="22">
        <f t="shared" si="2"/>
        <v>1.312905137214383</v>
      </c>
      <c r="G24" s="23">
        <v>371379.73</v>
      </c>
      <c r="H24" s="22">
        <f t="shared" si="3"/>
        <v>0.77914050397957912</v>
      </c>
      <c r="I24" s="46">
        <v>289356.99</v>
      </c>
    </row>
    <row r="25" spans="1:9" x14ac:dyDescent="0.25">
      <c r="A25" s="43" t="s">
        <v>16</v>
      </c>
      <c r="B25" s="24">
        <v>6601</v>
      </c>
      <c r="C25" s="29">
        <v>0</v>
      </c>
      <c r="D25" s="30"/>
      <c r="E25" s="29">
        <v>12880.01</v>
      </c>
      <c r="F25" s="30">
        <f t="shared" si="2"/>
        <v>2.0364285431455409</v>
      </c>
      <c r="G25" s="19">
        <v>26229.22</v>
      </c>
      <c r="H25" s="18">
        <f t="shared" si="3"/>
        <v>1.1643007302542736</v>
      </c>
      <c r="I25" s="44">
        <v>30538.7</v>
      </c>
    </row>
    <row r="26" spans="1:9" x14ac:dyDescent="0.25">
      <c r="A26" s="43" t="s">
        <v>17</v>
      </c>
      <c r="B26" s="24">
        <v>6559</v>
      </c>
      <c r="C26" s="29">
        <v>21600</v>
      </c>
      <c r="D26" s="30">
        <f t="shared" si="1"/>
        <v>0.70046296296296295</v>
      </c>
      <c r="E26" s="29">
        <v>15130</v>
      </c>
      <c r="F26" s="30">
        <f t="shared" si="2"/>
        <v>1.0768010575016524</v>
      </c>
      <c r="G26" s="19">
        <v>16292</v>
      </c>
      <c r="H26" s="18">
        <f t="shared" si="3"/>
        <v>1.0664129634176283</v>
      </c>
      <c r="I26" s="44">
        <v>17374</v>
      </c>
    </row>
    <row r="27" spans="1:9" hidden="1" x14ac:dyDescent="0.25">
      <c r="A27" s="43" t="s">
        <v>18</v>
      </c>
      <c r="B27" s="24">
        <v>6502</v>
      </c>
      <c r="C27" s="29">
        <v>0</v>
      </c>
      <c r="D27" s="30"/>
      <c r="E27" s="29">
        <v>0</v>
      </c>
      <c r="F27" s="30"/>
      <c r="G27" s="29">
        <v>0</v>
      </c>
      <c r="H27" s="18"/>
      <c r="I27" s="48">
        <v>0</v>
      </c>
    </row>
    <row r="28" spans="1:9" hidden="1" x14ac:dyDescent="0.25">
      <c r="A28" s="43" t="s">
        <v>9</v>
      </c>
      <c r="B28" s="24">
        <v>6585</v>
      </c>
      <c r="C28" s="29">
        <f>-2333</f>
        <v>-2333</v>
      </c>
      <c r="D28" s="30">
        <f t="shared" si="1"/>
        <v>0</v>
      </c>
      <c r="E28" s="29">
        <v>0</v>
      </c>
      <c r="F28" s="30"/>
      <c r="G28" s="19">
        <v>0</v>
      </c>
      <c r="H28" s="18" t="e">
        <f t="shared" si="3"/>
        <v>#DIV/0!</v>
      </c>
      <c r="I28" s="44">
        <v>0</v>
      </c>
    </row>
    <row r="29" spans="1:9" x14ac:dyDescent="0.25">
      <c r="A29" s="41" t="s">
        <v>19</v>
      </c>
      <c r="B29" s="13">
        <v>66</v>
      </c>
      <c r="C29" s="14">
        <f t="shared" ref="C29:E29" si="8">C30+C31+C32+C33</f>
        <v>359910.06</v>
      </c>
      <c r="D29" s="15">
        <f t="shared" si="1"/>
        <v>3.1892167170875965</v>
      </c>
      <c r="E29" s="14">
        <f t="shared" si="8"/>
        <v>1147831.18</v>
      </c>
      <c r="F29" s="15">
        <f t="shared" si="2"/>
        <v>3.7133370083220776E-2</v>
      </c>
      <c r="G29" s="14">
        <f>G30+G31+G32+G33</f>
        <v>42622.84</v>
      </c>
      <c r="H29" s="15">
        <f t="shared" si="3"/>
        <v>6.2197767675734417</v>
      </c>
      <c r="I29" s="42">
        <f>I30+I31+I32+I33</f>
        <v>265104.55</v>
      </c>
    </row>
    <row r="30" spans="1:9" x14ac:dyDescent="0.25">
      <c r="A30" s="43" t="s">
        <v>6</v>
      </c>
      <c r="B30" s="24">
        <v>6601</v>
      </c>
      <c r="C30" s="29">
        <v>119412</v>
      </c>
      <c r="D30" s="30">
        <f t="shared" si="1"/>
        <v>0.27799551133889389</v>
      </c>
      <c r="E30" s="29">
        <v>33196</v>
      </c>
      <c r="F30" s="30">
        <f t="shared" si="2"/>
        <v>1.2467767200867574</v>
      </c>
      <c r="G30" s="19">
        <v>41388</v>
      </c>
      <c r="H30" s="18">
        <f t="shared" si="3"/>
        <v>1.3879626945008214</v>
      </c>
      <c r="I30" s="44">
        <v>57445</v>
      </c>
    </row>
    <row r="31" spans="1:9" x14ac:dyDescent="0.25">
      <c r="A31" s="43" t="str">
        <f>[1]OCT!A23</f>
        <v>TITLUL II - BUNURI SI SERVICII</v>
      </c>
      <c r="B31" s="16">
        <f>[1]OCT!B23</f>
        <v>6602</v>
      </c>
      <c r="C31" s="29">
        <v>1998.06</v>
      </c>
      <c r="D31" s="30">
        <f t="shared" si="1"/>
        <v>0.25023272574397165</v>
      </c>
      <c r="E31" s="29">
        <v>499.98</v>
      </c>
      <c r="F31" s="30">
        <f t="shared" si="2"/>
        <v>2.4697787911516458</v>
      </c>
      <c r="G31" s="19">
        <v>1234.8399999999999</v>
      </c>
      <c r="H31" s="18"/>
      <c r="I31" s="44">
        <v>96459.55</v>
      </c>
    </row>
    <row r="32" spans="1:9" x14ac:dyDescent="0.25">
      <c r="A32" s="43" t="s">
        <v>18</v>
      </c>
      <c r="B32" s="24">
        <v>6602</v>
      </c>
      <c r="C32" s="19">
        <v>238500</v>
      </c>
      <c r="D32" s="18">
        <f t="shared" si="1"/>
        <v>4.6714264150943396</v>
      </c>
      <c r="E32" s="19">
        <v>1114135.2</v>
      </c>
      <c r="F32" s="18">
        <f t="shared" si="2"/>
        <v>0</v>
      </c>
      <c r="G32" s="19">
        <v>0</v>
      </c>
      <c r="H32" s="18">
        <v>0</v>
      </c>
      <c r="I32" s="44">
        <v>111200</v>
      </c>
    </row>
    <row r="33" spans="1:10" x14ac:dyDescent="0.25">
      <c r="A33" s="43" t="s">
        <v>9</v>
      </c>
      <c r="B33" s="24">
        <v>6602</v>
      </c>
      <c r="C33" s="19">
        <v>0</v>
      </c>
      <c r="D33" s="18"/>
      <c r="E33" s="19">
        <v>0</v>
      </c>
      <c r="F33" s="18"/>
      <c r="G33" s="19"/>
      <c r="H33" s="18"/>
      <c r="I33" s="44"/>
    </row>
    <row r="34" spans="1:10" x14ac:dyDescent="0.25">
      <c r="A34" s="41" t="s">
        <v>20</v>
      </c>
      <c r="B34" s="13">
        <v>67</v>
      </c>
      <c r="C34" s="14">
        <f t="shared" ref="C34" si="9">SUM(C35:C39)</f>
        <v>1649780.66</v>
      </c>
      <c r="D34" s="15">
        <f t="shared" si="1"/>
        <v>0.16365313677516383</v>
      </c>
      <c r="E34" s="14">
        <f>SUM(E35:E41)</f>
        <v>269991.78000000003</v>
      </c>
      <c r="F34" s="15">
        <f t="shared" si="2"/>
        <v>1.0796325354794132</v>
      </c>
      <c r="G34" s="14">
        <f>SUM(G35:G41)</f>
        <v>291491.90999999997</v>
      </c>
      <c r="H34" s="15">
        <f t="shared" si="3"/>
        <v>2.7093673371586884</v>
      </c>
      <c r="I34" s="42">
        <f>SUM(I35:I41)</f>
        <v>789758.66</v>
      </c>
      <c r="J34" s="8"/>
    </row>
    <row r="35" spans="1:10" x14ac:dyDescent="0.25">
      <c r="A35" s="43" t="s">
        <v>6</v>
      </c>
      <c r="B35" s="24">
        <v>6701</v>
      </c>
      <c r="C35" s="29">
        <v>0</v>
      </c>
      <c r="D35" s="30"/>
      <c r="E35" s="29">
        <v>44332</v>
      </c>
      <c r="F35" s="30"/>
      <c r="G35" s="19">
        <v>59734</v>
      </c>
      <c r="H35" s="18"/>
      <c r="I35" s="44">
        <v>75805</v>
      </c>
    </row>
    <row r="36" spans="1:10" x14ac:dyDescent="0.25">
      <c r="A36" s="43" t="s">
        <v>7</v>
      </c>
      <c r="B36" s="24">
        <v>6702</v>
      </c>
      <c r="C36" s="29">
        <v>898478.59</v>
      </c>
      <c r="D36" s="30">
        <f t="shared" si="1"/>
        <v>9.8084451850989574E-2</v>
      </c>
      <c r="E36" s="23">
        <v>88126.78</v>
      </c>
      <c r="F36" s="22">
        <f t="shared" si="2"/>
        <v>2.2376149451960003</v>
      </c>
      <c r="G36" s="23">
        <v>197193.8</v>
      </c>
      <c r="H36" s="22">
        <f t="shared" si="3"/>
        <v>2.6219830948031837</v>
      </c>
      <c r="I36" s="46">
        <v>517038.81</v>
      </c>
    </row>
    <row r="37" spans="1:10" hidden="1" x14ac:dyDescent="0.25">
      <c r="A37" s="43" t="s">
        <v>18</v>
      </c>
      <c r="B37" s="24">
        <v>6751</v>
      </c>
      <c r="C37" s="29">
        <v>271364.07</v>
      </c>
      <c r="D37" s="30">
        <f t="shared" si="1"/>
        <v>0</v>
      </c>
      <c r="E37" s="29"/>
      <c r="F37" s="30" t="e">
        <f t="shared" si="2"/>
        <v>#DIV/0!</v>
      </c>
      <c r="G37" s="19">
        <v>0</v>
      </c>
      <c r="H37" s="18" t="e">
        <f t="shared" si="3"/>
        <v>#DIV/0!</v>
      </c>
      <c r="I37" s="44">
        <v>0</v>
      </c>
    </row>
    <row r="38" spans="1:10" x14ac:dyDescent="0.25">
      <c r="A38" s="43" t="s">
        <v>49</v>
      </c>
      <c r="B38" s="24">
        <v>6758</v>
      </c>
      <c r="C38" s="29">
        <v>30000</v>
      </c>
      <c r="D38" s="30">
        <f t="shared" si="1"/>
        <v>0</v>
      </c>
      <c r="E38" s="29"/>
      <c r="F38" s="30">
        <v>0</v>
      </c>
      <c r="G38" s="19">
        <v>0</v>
      </c>
      <c r="H38" s="18"/>
      <c r="I38" s="44">
        <v>134411.85</v>
      </c>
    </row>
    <row r="39" spans="1:10" x14ac:dyDescent="0.25">
      <c r="A39" s="43" t="s">
        <v>21</v>
      </c>
      <c r="B39" s="24">
        <v>6759</v>
      </c>
      <c r="C39" s="29">
        <v>449938</v>
      </c>
      <c r="D39" s="30">
        <f t="shared" si="1"/>
        <v>0</v>
      </c>
      <c r="E39" s="29"/>
      <c r="F39" s="30">
        <v>0</v>
      </c>
      <c r="G39" s="19">
        <v>0</v>
      </c>
      <c r="H39" s="18">
        <v>0</v>
      </c>
      <c r="I39" s="44">
        <v>50000</v>
      </c>
    </row>
    <row r="40" spans="1:10" x14ac:dyDescent="0.25">
      <c r="A40" s="43" t="s">
        <v>26</v>
      </c>
      <c r="B40" s="24">
        <v>6781</v>
      </c>
      <c r="C40" s="29"/>
      <c r="D40" s="30"/>
      <c r="E40" s="29">
        <v>137533</v>
      </c>
      <c r="F40" s="30"/>
      <c r="G40" s="25">
        <v>150036</v>
      </c>
      <c r="H40" s="26"/>
      <c r="I40" s="47">
        <v>12503</v>
      </c>
    </row>
    <row r="41" spans="1:10" x14ac:dyDescent="0.25">
      <c r="A41" s="43" t="s">
        <v>9</v>
      </c>
      <c r="B41" s="24">
        <v>6785</v>
      </c>
      <c r="C41" s="19"/>
      <c r="D41" s="18"/>
      <c r="E41" s="19"/>
      <c r="F41" s="18"/>
      <c r="G41" s="19">
        <f>-115471.89</f>
        <v>-115471.89</v>
      </c>
      <c r="H41" s="18"/>
      <c r="I41" s="44">
        <v>0</v>
      </c>
    </row>
    <row r="42" spans="1:10" x14ac:dyDescent="0.25">
      <c r="A42" s="41" t="s">
        <v>22</v>
      </c>
      <c r="B42" s="13">
        <v>68</v>
      </c>
      <c r="C42" s="14">
        <f t="shared" ref="C42:E42" si="10">C43+C44+C47+C45+C46</f>
        <v>1044559</v>
      </c>
      <c r="D42" s="15">
        <f t="shared" si="1"/>
        <v>0.63895012153454234</v>
      </c>
      <c r="E42" s="14">
        <f t="shared" si="10"/>
        <v>667421.1</v>
      </c>
      <c r="F42" s="15">
        <f t="shared" si="2"/>
        <v>1.3546100055871775</v>
      </c>
      <c r="G42" s="14">
        <f>G43+G44+G47+G45+G46+G50</f>
        <v>904095.3</v>
      </c>
      <c r="H42" s="15">
        <f t="shared" si="3"/>
        <v>1.082592089572858</v>
      </c>
      <c r="I42" s="42">
        <f>I43+I44+I47+I45+I46</f>
        <v>978766.42</v>
      </c>
    </row>
    <row r="43" spans="1:10" x14ac:dyDescent="0.25">
      <c r="A43" s="43" t="s">
        <v>6</v>
      </c>
      <c r="B43" s="24">
        <v>6801</v>
      </c>
      <c r="C43" s="29">
        <v>469506</v>
      </c>
      <c r="D43" s="30">
        <f t="shared" si="1"/>
        <v>0.8503043624575618</v>
      </c>
      <c r="E43" s="29">
        <v>399223</v>
      </c>
      <c r="F43" s="30">
        <f t="shared" si="2"/>
        <v>1.4576940707323978</v>
      </c>
      <c r="G43" s="19">
        <v>581945</v>
      </c>
      <c r="H43" s="18">
        <f t="shared" si="3"/>
        <v>1.082829133337343</v>
      </c>
      <c r="I43" s="44">
        <v>630147</v>
      </c>
    </row>
    <row r="44" spans="1:10" x14ac:dyDescent="0.25">
      <c r="A44" s="43" t="s">
        <v>7</v>
      </c>
      <c r="B44" s="24">
        <v>6802</v>
      </c>
      <c r="C44" s="29"/>
      <c r="D44" s="30"/>
      <c r="E44" s="29">
        <v>211.1</v>
      </c>
      <c r="F44" s="30"/>
      <c r="G44" s="19">
        <v>516.29999999999995</v>
      </c>
      <c r="H44" s="18">
        <f t="shared" si="3"/>
        <v>0.6775130737943057</v>
      </c>
      <c r="I44" s="44">
        <v>349.8</v>
      </c>
    </row>
    <row r="45" spans="1:10" hidden="1" x14ac:dyDescent="0.25">
      <c r="A45" s="43" t="s">
        <v>23</v>
      </c>
      <c r="B45" s="24">
        <v>6804</v>
      </c>
      <c r="C45" s="29">
        <v>0</v>
      </c>
      <c r="D45" s="30"/>
      <c r="E45" s="29"/>
      <c r="F45" s="30"/>
      <c r="G45" s="19">
        <v>0</v>
      </c>
      <c r="H45" s="18"/>
      <c r="I45" s="44">
        <v>0</v>
      </c>
    </row>
    <row r="46" spans="1:10" hidden="1" x14ac:dyDescent="0.25">
      <c r="A46" s="43" t="s">
        <v>18</v>
      </c>
      <c r="B46" s="24">
        <v>6851</v>
      </c>
      <c r="C46" s="29">
        <v>0</v>
      </c>
      <c r="D46" s="30"/>
      <c r="E46" s="29"/>
      <c r="F46" s="30"/>
      <c r="G46" s="19">
        <v>0</v>
      </c>
      <c r="H46" s="18"/>
      <c r="I46" s="44">
        <v>0</v>
      </c>
    </row>
    <row r="47" spans="1:10" x14ac:dyDescent="0.25">
      <c r="A47" s="43" t="s">
        <v>24</v>
      </c>
      <c r="B47" s="24">
        <v>6857</v>
      </c>
      <c r="C47" s="29">
        <v>575053</v>
      </c>
      <c r="D47" s="30">
        <f t="shared" si="1"/>
        <v>0.46602139281074961</v>
      </c>
      <c r="E47" s="29">
        <v>267987</v>
      </c>
      <c r="F47" s="30">
        <f t="shared" si="2"/>
        <v>1.2021702545272719</v>
      </c>
      <c r="G47" s="19">
        <v>322166</v>
      </c>
      <c r="H47" s="18">
        <f t="shared" si="3"/>
        <v>1.0810253720131857</v>
      </c>
      <c r="I47" s="44">
        <v>348269.62</v>
      </c>
    </row>
    <row r="48" spans="1:10" hidden="1" x14ac:dyDescent="0.25">
      <c r="A48" s="43" t="s">
        <v>25</v>
      </c>
      <c r="B48" s="24">
        <v>6859</v>
      </c>
      <c r="C48" s="29">
        <v>0</v>
      </c>
      <c r="D48" s="30"/>
      <c r="E48" s="29"/>
      <c r="F48" s="30"/>
      <c r="G48" s="19">
        <v>0</v>
      </c>
      <c r="H48" s="18"/>
      <c r="I48" s="44">
        <v>0</v>
      </c>
    </row>
    <row r="49" spans="1:10" hidden="1" x14ac:dyDescent="0.25">
      <c r="A49" s="43" t="s">
        <v>26</v>
      </c>
      <c r="B49" s="24">
        <v>6881</v>
      </c>
      <c r="C49" s="29"/>
      <c r="D49" s="30"/>
      <c r="E49" s="29"/>
      <c r="F49" s="30"/>
      <c r="G49" s="31"/>
      <c r="H49" s="26"/>
      <c r="I49" s="49"/>
    </row>
    <row r="50" spans="1:10" x14ac:dyDescent="0.25">
      <c r="A50" s="43" t="s">
        <v>9</v>
      </c>
      <c r="B50" s="24">
        <v>6885</v>
      </c>
      <c r="C50" s="19"/>
      <c r="D50" s="18"/>
      <c r="E50" s="19"/>
      <c r="F50" s="18"/>
      <c r="G50" s="19">
        <f>-532</f>
        <v>-532</v>
      </c>
      <c r="H50" s="18"/>
      <c r="I50" s="44">
        <v>0</v>
      </c>
    </row>
    <row r="51" spans="1:10" x14ac:dyDescent="0.25">
      <c r="A51" s="41" t="s">
        <v>27</v>
      </c>
      <c r="B51" s="13">
        <v>70</v>
      </c>
      <c r="C51" s="14">
        <f t="shared" ref="C51" si="11">C53+C55+C56+C54</f>
        <v>3031895.13</v>
      </c>
      <c r="D51" s="15">
        <f t="shared" si="1"/>
        <v>0.19968889887032473</v>
      </c>
      <c r="E51" s="14">
        <f>E53+E55+E56+E54+E52</f>
        <v>605435.80000000005</v>
      </c>
      <c r="F51" s="15">
        <f t="shared" si="2"/>
        <v>1.0149326815493898</v>
      </c>
      <c r="G51" s="14">
        <f>G53+G55+G56+G54+G52</f>
        <v>614476.58000000007</v>
      </c>
      <c r="H51" s="15">
        <f t="shared" si="3"/>
        <v>0.86796863763302412</v>
      </c>
      <c r="I51" s="42">
        <f>I53+I55+I56+I54+I52</f>
        <v>533346.4</v>
      </c>
      <c r="J51" s="8"/>
    </row>
    <row r="52" spans="1:10" x14ac:dyDescent="0.25">
      <c r="A52" s="43" t="s">
        <v>6</v>
      </c>
      <c r="B52" s="24">
        <v>7001</v>
      </c>
      <c r="C52" s="29">
        <v>469506</v>
      </c>
      <c r="D52" s="30">
        <f t="shared" ref="D52" si="12">E52/C52</f>
        <v>0.2467167618731177</v>
      </c>
      <c r="E52" s="29">
        <v>115835</v>
      </c>
      <c r="F52" s="30">
        <f t="shared" ref="F52" si="13">G52/E52</f>
        <v>1.6727672983122546</v>
      </c>
      <c r="G52" s="19">
        <v>193765</v>
      </c>
      <c r="H52" s="18">
        <f t="shared" ref="H52" si="14">I52/G52</f>
        <v>0.92482646504786725</v>
      </c>
      <c r="I52" s="44">
        <v>179199</v>
      </c>
    </row>
    <row r="53" spans="1:10" x14ac:dyDescent="0.25">
      <c r="A53" s="43" t="s">
        <v>28</v>
      </c>
      <c r="B53" s="24">
        <v>7002</v>
      </c>
      <c r="C53" s="29">
        <v>2939804.34</v>
      </c>
      <c r="D53" s="30">
        <f t="shared" si="1"/>
        <v>0.13937073784985296</v>
      </c>
      <c r="E53" s="23">
        <v>409722.7</v>
      </c>
      <c r="F53" s="22">
        <f t="shared" si="2"/>
        <v>0.89137306768699909</v>
      </c>
      <c r="G53" s="23">
        <v>365215.78</v>
      </c>
      <c r="H53" s="22">
        <f t="shared" si="3"/>
        <v>0.84144674690671906</v>
      </c>
      <c r="I53" s="46">
        <v>307309.63</v>
      </c>
    </row>
    <row r="54" spans="1:10" x14ac:dyDescent="0.25">
      <c r="A54" s="43" t="s">
        <v>46</v>
      </c>
      <c r="B54" s="24">
        <v>7051</v>
      </c>
      <c r="C54" s="29"/>
      <c r="D54" s="30"/>
      <c r="E54" s="29">
        <v>22000</v>
      </c>
      <c r="F54" s="30"/>
      <c r="G54" s="29"/>
      <c r="H54" s="18"/>
      <c r="I54" s="48"/>
    </row>
    <row r="55" spans="1:10" x14ac:dyDescent="0.25">
      <c r="A55" s="43" t="s">
        <v>26</v>
      </c>
      <c r="B55" s="24">
        <v>7081</v>
      </c>
      <c r="C55" s="29">
        <v>92090.79</v>
      </c>
      <c r="D55" s="30">
        <f t="shared" si="1"/>
        <v>0.62848955905362525</v>
      </c>
      <c r="E55" s="29">
        <v>57878.1</v>
      </c>
      <c r="F55" s="30">
        <f t="shared" si="2"/>
        <v>0.99542573097596498</v>
      </c>
      <c r="G55" s="29">
        <v>57613.35</v>
      </c>
      <c r="H55" s="18">
        <f t="shared" si="3"/>
        <v>1.0424318322055566</v>
      </c>
      <c r="I55" s="48">
        <v>60057.99</v>
      </c>
    </row>
    <row r="56" spans="1:10" x14ac:dyDescent="0.25">
      <c r="A56" s="43" t="s">
        <v>48</v>
      </c>
      <c r="B56" s="24">
        <v>7085</v>
      </c>
      <c r="C56" s="29"/>
      <c r="D56" s="30"/>
      <c r="E56" s="29"/>
      <c r="F56" s="30"/>
      <c r="G56" s="29">
        <f>-2117.55</f>
        <v>-2117.5500000000002</v>
      </c>
      <c r="H56" s="18">
        <f t="shared" si="3"/>
        <v>6.2431678118580427</v>
      </c>
      <c r="I56" s="48">
        <f>-13220.22</f>
        <v>-13220.22</v>
      </c>
    </row>
    <row r="57" spans="1:10" x14ac:dyDescent="0.25">
      <c r="A57" s="41" t="s">
        <v>30</v>
      </c>
      <c r="B57" s="13">
        <v>74</v>
      </c>
      <c r="C57" s="32">
        <f>C58</f>
        <v>956590.72</v>
      </c>
      <c r="D57" s="15">
        <f t="shared" si="1"/>
        <v>1.0796652825567867</v>
      </c>
      <c r="E57" s="32">
        <f>E58+E59</f>
        <v>1032797.79</v>
      </c>
      <c r="F57" s="15">
        <f t="shared" si="2"/>
        <v>0.76022052680805985</v>
      </c>
      <c r="G57" s="14">
        <f>G58+G59+G60</f>
        <v>785154.08</v>
      </c>
      <c r="H57" s="15">
        <f t="shared" si="3"/>
        <v>1.4496748969323321</v>
      </c>
      <c r="I57" s="42">
        <f>I58+I59+I60</f>
        <v>1138218.1599999999</v>
      </c>
      <c r="J57" s="8"/>
    </row>
    <row r="58" spans="1:10" x14ac:dyDescent="0.25">
      <c r="A58" s="43" t="s">
        <v>28</v>
      </c>
      <c r="B58" s="24">
        <v>7402</v>
      </c>
      <c r="C58" s="29">
        <v>956590.72</v>
      </c>
      <c r="D58" s="30">
        <f t="shared" si="1"/>
        <v>0.95450630129466452</v>
      </c>
      <c r="E58" s="23">
        <v>913071.87</v>
      </c>
      <c r="F58" s="22">
        <f t="shared" si="2"/>
        <v>0.68678510487898403</v>
      </c>
      <c r="G58" s="23">
        <v>627084.16</v>
      </c>
      <c r="H58" s="22">
        <f t="shared" si="3"/>
        <v>1.5608037842958749</v>
      </c>
      <c r="I58" s="46">
        <v>978755.33</v>
      </c>
    </row>
    <row r="59" spans="1:10" x14ac:dyDescent="0.25">
      <c r="A59" s="43" t="s">
        <v>26</v>
      </c>
      <c r="B59" s="24">
        <v>7481</v>
      </c>
      <c r="C59" s="29"/>
      <c r="D59" s="30"/>
      <c r="E59" s="29">
        <v>119725.92</v>
      </c>
      <c r="F59" s="30"/>
      <c r="G59" s="19">
        <v>159634.56</v>
      </c>
      <c r="H59" s="18"/>
      <c r="I59" s="44">
        <v>159634.56</v>
      </c>
    </row>
    <row r="60" spans="1:10" x14ac:dyDescent="0.25">
      <c r="A60" s="43" t="s">
        <v>48</v>
      </c>
      <c r="B60" s="24">
        <v>7485</v>
      </c>
      <c r="C60" s="29"/>
      <c r="D60" s="30"/>
      <c r="E60" s="29"/>
      <c r="F60" s="30"/>
      <c r="G60" s="29">
        <f>-1564.64</f>
        <v>-1564.64</v>
      </c>
      <c r="H60" s="18">
        <f t="shared" ref="H60" si="15">I60/G60</f>
        <v>0.10975687698128642</v>
      </c>
      <c r="I60" s="48">
        <f>-171.73</f>
        <v>-171.73</v>
      </c>
    </row>
    <row r="61" spans="1:10" x14ac:dyDescent="0.25">
      <c r="A61" s="41" t="s">
        <v>32</v>
      </c>
      <c r="B61" s="13">
        <v>84</v>
      </c>
      <c r="C61" s="14">
        <f>SUM(C62:C65)</f>
        <v>4818569.2200000007</v>
      </c>
      <c r="D61" s="15">
        <f t="shared" si="1"/>
        <v>0.18028696493437524</v>
      </c>
      <c r="E61" s="14">
        <f t="shared" ref="E61" si="16">SUM(E62:E65)</f>
        <v>868725.22</v>
      </c>
      <c r="F61" s="15">
        <f t="shared" si="2"/>
        <v>0.64884238079331924</v>
      </c>
      <c r="G61" s="14">
        <f>SUM(G62:G65)</f>
        <v>563665.74</v>
      </c>
      <c r="H61" s="15">
        <f t="shared" si="3"/>
        <v>0.45636610804126576</v>
      </c>
      <c r="I61" s="42">
        <f>SUM(I62:I65)</f>
        <v>257237.94</v>
      </c>
      <c r="J61" s="8"/>
    </row>
    <row r="62" spans="1:10" x14ac:dyDescent="0.25">
      <c r="A62" s="43" t="s">
        <v>28</v>
      </c>
      <c r="B62" s="24">
        <v>8402</v>
      </c>
      <c r="C62" s="19">
        <v>3027126.12</v>
      </c>
      <c r="D62" s="18">
        <f t="shared" si="1"/>
        <v>0.19976875624858337</v>
      </c>
      <c r="E62" s="23">
        <v>604725.22</v>
      </c>
      <c r="F62" s="22">
        <f t="shared" si="2"/>
        <v>0.47348532941953375</v>
      </c>
      <c r="G62" s="23">
        <v>286328.52</v>
      </c>
      <c r="H62" s="22">
        <f t="shared" si="3"/>
        <v>9.914464685529753E-2</v>
      </c>
      <c r="I62" s="46">
        <v>28387.94</v>
      </c>
    </row>
    <row r="63" spans="1:10" hidden="1" x14ac:dyDescent="0.25">
      <c r="A63" s="43" t="s">
        <v>29</v>
      </c>
      <c r="B63" s="24">
        <v>8455</v>
      </c>
      <c r="C63" s="19">
        <v>549369</v>
      </c>
      <c r="D63" s="18">
        <f t="shared" si="1"/>
        <v>0</v>
      </c>
      <c r="E63" s="19">
        <v>0</v>
      </c>
      <c r="F63" s="18"/>
      <c r="G63" s="19">
        <v>0</v>
      </c>
      <c r="H63" s="18"/>
      <c r="I63" s="44">
        <v>0</v>
      </c>
    </row>
    <row r="64" spans="1:10" x14ac:dyDescent="0.25">
      <c r="A64" s="43" t="s">
        <v>26</v>
      </c>
      <c r="B64" s="24">
        <v>8481</v>
      </c>
      <c r="C64" s="19">
        <v>1242074.1000000001</v>
      </c>
      <c r="D64" s="18">
        <f t="shared" si="1"/>
        <v>0.21254770548713639</v>
      </c>
      <c r="E64" s="19">
        <v>264000</v>
      </c>
      <c r="F64" s="18">
        <f t="shared" si="2"/>
        <v>1.0909090909090908</v>
      </c>
      <c r="G64" s="19">
        <v>288000</v>
      </c>
      <c r="H64" s="18">
        <f t="shared" si="3"/>
        <v>0.80555555555555558</v>
      </c>
      <c r="I64" s="44">
        <v>232000</v>
      </c>
    </row>
    <row r="65" spans="1:9" x14ac:dyDescent="0.25">
      <c r="A65" s="43" t="s">
        <v>31</v>
      </c>
      <c r="B65" s="24">
        <v>8485</v>
      </c>
      <c r="C65" s="19"/>
      <c r="D65" s="18"/>
      <c r="E65" s="19"/>
      <c r="F65" s="18"/>
      <c r="G65" s="19">
        <f>-10662.78</f>
        <v>-10662.78</v>
      </c>
      <c r="H65" s="18">
        <f t="shared" si="3"/>
        <v>0.29542014371486608</v>
      </c>
      <c r="I65" s="44">
        <f>-3150</f>
        <v>-3150</v>
      </c>
    </row>
    <row r="66" spans="1:9" x14ac:dyDescent="0.25">
      <c r="A66" s="41" t="s">
        <v>33</v>
      </c>
      <c r="B66" s="13">
        <v>87</v>
      </c>
      <c r="C66" s="14">
        <f>C67+C68+C69</f>
        <v>1621475.53</v>
      </c>
      <c r="D66" s="15">
        <f t="shared" si="1"/>
        <v>2.7272073603232233E-4</v>
      </c>
      <c r="E66" s="14">
        <f t="shared" ref="E66" si="17">E67+E68+E69</f>
        <v>442.21</v>
      </c>
      <c r="F66" s="15">
        <f t="shared" si="2"/>
        <v>0.51545645733927326</v>
      </c>
      <c r="G66" s="14">
        <f>G67+G68+G69</f>
        <v>227.94</v>
      </c>
      <c r="H66" s="27">
        <f t="shared" si="3"/>
        <v>0.93761516188470651</v>
      </c>
      <c r="I66" s="42">
        <f>I67+I68+I69+I70</f>
        <v>213.72</v>
      </c>
    </row>
    <row r="67" spans="1:9" x14ac:dyDescent="0.25">
      <c r="A67" s="43" t="s">
        <v>6</v>
      </c>
      <c r="B67" s="24">
        <v>8701</v>
      </c>
      <c r="C67" s="33">
        <v>274504</v>
      </c>
      <c r="D67" s="34">
        <f t="shared" si="1"/>
        <v>0</v>
      </c>
      <c r="E67" s="33">
        <v>0</v>
      </c>
      <c r="F67" s="34">
        <v>0</v>
      </c>
      <c r="G67" s="33">
        <v>227.94</v>
      </c>
      <c r="H67" s="18">
        <f t="shared" si="3"/>
        <v>0.93761516188470651</v>
      </c>
      <c r="I67" s="50">
        <v>213.72</v>
      </c>
    </row>
    <row r="68" spans="1:9" x14ac:dyDescent="0.25">
      <c r="A68" s="43" t="s">
        <v>28</v>
      </c>
      <c r="B68" s="24">
        <v>8702</v>
      </c>
      <c r="C68" s="33">
        <v>1346971.53</v>
      </c>
      <c r="D68" s="34">
        <f t="shared" si="1"/>
        <v>3.2829944074616038E-4</v>
      </c>
      <c r="E68" s="33">
        <v>442.21</v>
      </c>
      <c r="F68" s="34">
        <f t="shared" si="2"/>
        <v>0</v>
      </c>
      <c r="G68" s="33">
        <v>0</v>
      </c>
      <c r="H68" s="18"/>
      <c r="I68" s="50">
        <v>0</v>
      </c>
    </row>
    <row r="69" spans="1:9" hidden="1" x14ac:dyDescent="0.25">
      <c r="A69" s="43" t="s">
        <v>26</v>
      </c>
      <c r="B69" s="24">
        <v>8781</v>
      </c>
      <c r="C69" s="19"/>
      <c r="D69" s="18"/>
      <c r="E69" s="19"/>
      <c r="F69" s="18"/>
      <c r="G69" s="19">
        <v>0</v>
      </c>
      <c r="H69" s="18"/>
      <c r="I69" s="44"/>
    </row>
    <row r="70" spans="1:9" hidden="1" x14ac:dyDescent="0.25">
      <c r="A70" s="43" t="s">
        <v>31</v>
      </c>
      <c r="B70" s="24">
        <v>8785</v>
      </c>
      <c r="C70" s="19"/>
      <c r="D70" s="18"/>
      <c r="E70" s="19"/>
      <c r="F70" s="18"/>
      <c r="G70" s="19"/>
      <c r="H70" s="18"/>
      <c r="I70" s="44"/>
    </row>
    <row r="71" spans="1:9" ht="15.75" thickBot="1" x14ac:dyDescent="0.3">
      <c r="A71" s="51" t="s">
        <v>34</v>
      </c>
      <c r="B71" s="52"/>
      <c r="C71" s="53">
        <f>C5+C11+C15+C18+C22+C29+C34+C42+C51+C57+C61+C66</f>
        <v>25724049.240000002</v>
      </c>
      <c r="D71" s="54">
        <f t="shared" si="1"/>
        <v>0.35453556377969364</v>
      </c>
      <c r="E71" s="53">
        <f t="shared" ref="E71" si="18">E5+E11+E15+E18+E22+E29+E34+E42+E51+E57+E61+E66</f>
        <v>9120090.3000000007</v>
      </c>
      <c r="F71" s="54">
        <f t="shared" si="2"/>
        <v>0.9630322574766611</v>
      </c>
      <c r="G71" s="53">
        <f>G5+G11+G15+G18+G22+G29+G34+G42+G51+G57+G61+G66</f>
        <v>8782941.1500000004</v>
      </c>
      <c r="H71" s="54">
        <f t="shared" si="3"/>
        <v>1.1454052530000161</v>
      </c>
      <c r="I71" s="55">
        <f>I5+I11+I15+I18+I22+I29+I34+I42+I51+I57+I61+I66</f>
        <v>10060026.930000002</v>
      </c>
    </row>
    <row r="73" spans="1:9" ht="15.75" thickBot="1" x14ac:dyDescent="0.3"/>
    <row r="74" spans="1:9" x14ac:dyDescent="0.25">
      <c r="A74" s="61" t="s">
        <v>35</v>
      </c>
      <c r="B74" s="62" t="s">
        <v>1</v>
      </c>
      <c r="C74" s="63"/>
      <c r="D74" s="63"/>
      <c r="E74" s="82" t="s">
        <v>36</v>
      </c>
      <c r="F74" s="82"/>
      <c r="G74" s="82"/>
      <c r="H74" s="64"/>
      <c r="I74" s="65"/>
    </row>
    <row r="75" spans="1:9" ht="30" x14ac:dyDescent="0.25">
      <c r="A75" s="43"/>
      <c r="B75" s="10"/>
      <c r="C75" s="11">
        <f t="shared" ref="C75:I75" si="19">C4</f>
        <v>42339</v>
      </c>
      <c r="D75" s="12" t="str">
        <f t="shared" si="19"/>
        <v>2016/2015</v>
      </c>
      <c r="E75" s="11">
        <f t="shared" si="19"/>
        <v>42705</v>
      </c>
      <c r="F75" s="12" t="str">
        <f t="shared" si="19"/>
        <v>2017/2016</v>
      </c>
      <c r="G75" s="11">
        <f t="shared" si="19"/>
        <v>43070</v>
      </c>
      <c r="H75" s="12" t="str">
        <f t="shared" si="19"/>
        <v>2018/2017</v>
      </c>
      <c r="I75" s="66">
        <f t="shared" si="19"/>
        <v>43435</v>
      </c>
    </row>
    <row r="76" spans="1:9" x14ac:dyDescent="0.25">
      <c r="A76" s="41" t="s">
        <v>5</v>
      </c>
      <c r="B76" s="13">
        <v>51</v>
      </c>
      <c r="C76" s="14">
        <f>C79</f>
        <v>41863.11</v>
      </c>
      <c r="D76" s="15">
        <f t="shared" ref="D76:D123" si="20">E76/C76</f>
        <v>3.9959236186704716</v>
      </c>
      <c r="E76" s="14">
        <f>E79</f>
        <v>167281.79</v>
      </c>
      <c r="F76" s="15">
        <f>G76/E76</f>
        <v>4.2781205294371851</v>
      </c>
      <c r="G76" s="14">
        <f>G79+G80</f>
        <v>715651.66</v>
      </c>
      <c r="H76" s="15">
        <f>I76/G76</f>
        <v>0.85552142784102525</v>
      </c>
      <c r="I76" s="42">
        <f>I79+I80</f>
        <v>612255.32999999996</v>
      </c>
    </row>
    <row r="77" spans="1:9" hidden="1" x14ac:dyDescent="0.25">
      <c r="A77" s="43" t="s">
        <v>37</v>
      </c>
      <c r="B77" s="16">
        <v>5171</v>
      </c>
      <c r="C77" s="56">
        <v>0</v>
      </c>
      <c r="D77" s="26" t="e">
        <f t="shared" si="20"/>
        <v>#DIV/0!</v>
      </c>
      <c r="E77" s="56">
        <v>0</v>
      </c>
      <c r="F77" s="26"/>
      <c r="G77" s="19">
        <f>'[1]februarie 2015'!C51</f>
        <v>0</v>
      </c>
      <c r="H77" s="18"/>
      <c r="I77" s="44">
        <f>'[1]februarie 2015'!E51</f>
        <v>0</v>
      </c>
    </row>
    <row r="78" spans="1:9" hidden="1" x14ac:dyDescent="0.25">
      <c r="A78" s="43" t="s">
        <v>7</v>
      </c>
      <c r="B78" s="16">
        <v>5102</v>
      </c>
      <c r="C78" s="56">
        <v>0</v>
      </c>
      <c r="D78" s="26" t="e">
        <f t="shared" si="20"/>
        <v>#DIV/0!</v>
      </c>
      <c r="E78" s="56">
        <v>0</v>
      </c>
      <c r="F78" s="26"/>
      <c r="G78" s="19">
        <f>'[1]februarie 2015'!C52</f>
        <v>0</v>
      </c>
      <c r="H78" s="18"/>
      <c r="I78" s="44">
        <f>'[1]februarie 2015'!E52</f>
        <v>0</v>
      </c>
    </row>
    <row r="79" spans="1:9" x14ac:dyDescent="0.25">
      <c r="A79" s="43" t="s">
        <v>38</v>
      </c>
      <c r="B79" s="16">
        <v>5171</v>
      </c>
      <c r="C79" s="33">
        <v>41863.11</v>
      </c>
      <c r="D79" s="34">
        <f t="shared" si="20"/>
        <v>3.9959236186704716</v>
      </c>
      <c r="E79" s="21">
        <v>167281.79</v>
      </c>
      <c r="F79" s="22">
        <f t="shared" ref="F79:F123" si="21">G79/E79</f>
        <v>3.4591431619664039</v>
      </c>
      <c r="G79" s="23">
        <v>578651.66</v>
      </c>
      <c r="H79" s="22">
        <f t="shared" ref="H79:H123" si="22">I79/G79</f>
        <v>1.0580723642959911</v>
      </c>
      <c r="I79" s="46">
        <v>612255.32999999996</v>
      </c>
    </row>
    <row r="80" spans="1:9" x14ac:dyDescent="0.25">
      <c r="A80" s="43" t="s">
        <v>47</v>
      </c>
      <c r="B80" s="16">
        <v>5172</v>
      </c>
      <c r="C80" s="33"/>
      <c r="D80" s="34"/>
      <c r="E80" s="33"/>
      <c r="F80" s="34">
        <v>0</v>
      </c>
      <c r="G80" s="19">
        <v>137000</v>
      </c>
      <c r="H80" s="18">
        <f t="shared" si="22"/>
        <v>0</v>
      </c>
      <c r="I80" s="44"/>
    </row>
    <row r="81" spans="1:9" hidden="1" x14ac:dyDescent="0.25">
      <c r="A81" s="41" t="s">
        <v>10</v>
      </c>
      <c r="B81" s="13">
        <v>54</v>
      </c>
      <c r="C81" s="56">
        <f>C82</f>
        <v>0</v>
      </c>
      <c r="D81" s="26"/>
      <c r="E81" s="56">
        <f>E82</f>
        <v>0</v>
      </c>
      <c r="F81" s="26" t="e">
        <f t="shared" si="21"/>
        <v>#DIV/0!</v>
      </c>
      <c r="G81" s="31">
        <f>G82</f>
        <v>0</v>
      </c>
      <c r="H81" s="18" t="e">
        <f t="shared" si="22"/>
        <v>#DIV/0!</v>
      </c>
      <c r="I81" s="49">
        <f>I82</f>
        <v>0</v>
      </c>
    </row>
    <row r="82" spans="1:9" hidden="1" x14ac:dyDescent="0.25">
      <c r="A82" s="43" t="s">
        <v>38</v>
      </c>
      <c r="B82" s="16">
        <v>5401</v>
      </c>
      <c r="C82" s="33">
        <v>0</v>
      </c>
      <c r="D82" s="34"/>
      <c r="E82" s="33">
        <v>0</v>
      </c>
      <c r="F82" s="34" t="e">
        <f t="shared" si="21"/>
        <v>#DIV/0!</v>
      </c>
      <c r="G82" s="19">
        <v>0</v>
      </c>
      <c r="H82" s="18" t="e">
        <f t="shared" si="22"/>
        <v>#DIV/0!</v>
      </c>
      <c r="I82" s="44">
        <v>0</v>
      </c>
    </row>
    <row r="83" spans="1:9" hidden="1" x14ac:dyDescent="0.25">
      <c r="A83" s="43" t="s">
        <v>7</v>
      </c>
      <c r="B83" s="16">
        <v>5402</v>
      </c>
      <c r="C83" s="56">
        <v>0</v>
      </c>
      <c r="D83" s="26"/>
      <c r="E83" s="56">
        <v>0</v>
      </c>
      <c r="F83" s="26" t="e">
        <f t="shared" si="21"/>
        <v>#DIV/0!</v>
      </c>
      <c r="G83" s="19">
        <f>'[1]februarie 2015'!C56</f>
        <v>0</v>
      </c>
      <c r="H83" s="18" t="e">
        <f t="shared" si="22"/>
        <v>#DIV/0!</v>
      </c>
      <c r="I83" s="44">
        <f>'[1]februarie 2015'!E56</f>
        <v>0</v>
      </c>
    </row>
    <row r="84" spans="1:9" hidden="1" x14ac:dyDescent="0.25">
      <c r="A84" s="41" t="s">
        <v>12</v>
      </c>
      <c r="B84" s="13">
        <v>55</v>
      </c>
      <c r="C84" s="56">
        <v>0</v>
      </c>
      <c r="D84" s="26"/>
      <c r="E84" s="56">
        <v>0</v>
      </c>
      <c r="F84" s="26" t="e">
        <f t="shared" si="21"/>
        <v>#DIV/0!</v>
      </c>
      <c r="G84" s="19">
        <f>'[1]februarie 2015'!C57</f>
        <v>0</v>
      </c>
      <c r="H84" s="18" t="e">
        <f t="shared" si="22"/>
        <v>#DIV/0!</v>
      </c>
      <c r="I84" s="44">
        <f>'[1]februarie 2015'!E57</f>
        <v>0</v>
      </c>
    </row>
    <row r="85" spans="1:9" hidden="1" x14ac:dyDescent="0.25">
      <c r="A85" s="43" t="s">
        <v>13</v>
      </c>
      <c r="B85" s="16">
        <v>5503</v>
      </c>
      <c r="C85" s="56">
        <v>0</v>
      </c>
      <c r="D85" s="26"/>
      <c r="E85" s="56">
        <v>0</v>
      </c>
      <c r="F85" s="26" t="e">
        <f t="shared" si="21"/>
        <v>#DIV/0!</v>
      </c>
      <c r="G85" s="19">
        <f>'[1]februarie 2015'!C58</f>
        <v>0</v>
      </c>
      <c r="H85" s="18" t="e">
        <f t="shared" si="22"/>
        <v>#DIV/0!</v>
      </c>
      <c r="I85" s="44">
        <f>'[1]februarie 2015'!E58</f>
        <v>0</v>
      </c>
    </row>
    <row r="86" spans="1:9" x14ac:dyDescent="0.25">
      <c r="A86" s="41" t="s">
        <v>14</v>
      </c>
      <c r="B86" s="13">
        <v>61</v>
      </c>
      <c r="C86" s="32">
        <f>C89</f>
        <v>0</v>
      </c>
      <c r="D86" s="15"/>
      <c r="E86" s="32">
        <f>E89</f>
        <v>0</v>
      </c>
      <c r="F86" s="15"/>
      <c r="G86" s="14">
        <f>G89</f>
        <v>0</v>
      </c>
      <c r="H86" s="27">
        <v>0</v>
      </c>
      <c r="I86" s="42">
        <f>I89</f>
        <v>2988.09</v>
      </c>
    </row>
    <row r="87" spans="1:9" hidden="1" x14ac:dyDescent="0.25">
      <c r="A87" s="43" t="s">
        <v>6</v>
      </c>
      <c r="B87" s="16">
        <v>6101</v>
      </c>
      <c r="C87" s="56">
        <v>0</v>
      </c>
      <c r="D87" s="26"/>
      <c r="E87" s="56">
        <v>0</v>
      </c>
      <c r="F87" s="26"/>
      <c r="G87" s="19">
        <f>'[1]februarie 2015'!C60</f>
        <v>0</v>
      </c>
      <c r="H87" s="18" t="e">
        <f t="shared" si="22"/>
        <v>#DIV/0!</v>
      </c>
      <c r="I87" s="44">
        <f>'[1]februarie 2015'!E60</f>
        <v>0</v>
      </c>
    </row>
    <row r="88" spans="1:9" hidden="1" x14ac:dyDescent="0.25">
      <c r="A88" s="43" t="s">
        <v>7</v>
      </c>
      <c r="B88" s="24">
        <v>6102</v>
      </c>
      <c r="C88" s="56">
        <v>0</v>
      </c>
      <c r="D88" s="26"/>
      <c r="E88" s="56">
        <v>0</v>
      </c>
      <c r="F88" s="26"/>
      <c r="G88" s="19">
        <f>'[1]februarie 2015'!C61</f>
        <v>0</v>
      </c>
      <c r="H88" s="18" t="e">
        <f t="shared" si="22"/>
        <v>#DIV/0!</v>
      </c>
      <c r="I88" s="44">
        <f>'[1]februarie 2015'!E61</f>
        <v>0</v>
      </c>
    </row>
    <row r="89" spans="1:9" x14ac:dyDescent="0.25">
      <c r="A89" s="43" t="s">
        <v>38</v>
      </c>
      <c r="B89" s="24"/>
      <c r="C89" s="33">
        <v>0</v>
      </c>
      <c r="D89" s="34"/>
      <c r="E89" s="33">
        <v>0</v>
      </c>
      <c r="F89" s="34"/>
      <c r="G89" s="19">
        <v>0</v>
      </c>
      <c r="H89" s="18">
        <v>0</v>
      </c>
      <c r="I89" s="44">
        <v>2988.09</v>
      </c>
    </row>
    <row r="90" spans="1:9" x14ac:dyDescent="0.25">
      <c r="A90" s="41" t="s">
        <v>15</v>
      </c>
      <c r="B90" s="13">
        <v>65</v>
      </c>
      <c r="C90" s="32">
        <f>C91</f>
        <v>474630.53</v>
      </c>
      <c r="D90" s="15">
        <f t="shared" si="20"/>
        <v>6.3206848493290134E-3</v>
      </c>
      <c r="E90" s="32">
        <f>E91</f>
        <v>2999.99</v>
      </c>
      <c r="F90" s="15"/>
      <c r="G90" s="14">
        <f>G91</f>
        <v>38708.32</v>
      </c>
      <c r="H90" s="27"/>
      <c r="I90" s="42">
        <f>I91</f>
        <v>0</v>
      </c>
    </row>
    <row r="91" spans="1:9" x14ac:dyDescent="0.25">
      <c r="A91" s="43" t="s">
        <v>38</v>
      </c>
      <c r="B91" s="24"/>
      <c r="C91" s="33">
        <v>474630.53</v>
      </c>
      <c r="D91" s="34">
        <f t="shared" si="20"/>
        <v>6.3206848493290134E-3</v>
      </c>
      <c r="E91" s="33">
        <v>2999.99</v>
      </c>
      <c r="F91" s="34"/>
      <c r="G91" s="19">
        <v>38708.32</v>
      </c>
      <c r="H91" s="18"/>
      <c r="I91" s="44">
        <v>0</v>
      </c>
    </row>
    <row r="92" spans="1:9" x14ac:dyDescent="0.25">
      <c r="A92" s="41" t="s">
        <v>19</v>
      </c>
      <c r="B92" s="13">
        <v>66</v>
      </c>
      <c r="C92" s="32">
        <f t="shared" ref="C92" si="23">C93+C94</f>
        <v>2865762.11</v>
      </c>
      <c r="D92" s="15">
        <f t="shared" si="20"/>
        <v>0</v>
      </c>
      <c r="E92" s="32">
        <f>E93+E94</f>
        <v>0</v>
      </c>
      <c r="F92" s="15"/>
      <c r="G92" s="14">
        <f>G94</f>
        <v>0</v>
      </c>
      <c r="H92" s="27"/>
      <c r="I92" s="42">
        <f>I94</f>
        <v>0</v>
      </c>
    </row>
    <row r="93" spans="1:9" hidden="1" x14ac:dyDescent="0.25">
      <c r="A93" s="43" t="s">
        <v>18</v>
      </c>
      <c r="B93" s="13">
        <v>6651</v>
      </c>
      <c r="C93" s="57">
        <v>679000</v>
      </c>
      <c r="D93" s="15">
        <f t="shared" si="20"/>
        <v>0</v>
      </c>
      <c r="E93" s="57"/>
      <c r="F93" s="15" t="e">
        <f t="shared" si="21"/>
        <v>#DIV/0!</v>
      </c>
      <c r="G93" s="14"/>
      <c r="H93" s="27"/>
      <c r="I93" s="42"/>
    </row>
    <row r="94" spans="1:9" hidden="1" x14ac:dyDescent="0.25">
      <c r="A94" s="43" t="s">
        <v>38</v>
      </c>
      <c r="B94" s="13">
        <v>6671</v>
      </c>
      <c r="C94" s="57">
        <v>2186762.11</v>
      </c>
      <c r="D94" s="15">
        <f t="shared" si="20"/>
        <v>0</v>
      </c>
      <c r="E94" s="57"/>
      <c r="F94" s="15" t="e">
        <f t="shared" si="21"/>
        <v>#DIV/0!</v>
      </c>
      <c r="G94" s="58">
        <v>0</v>
      </c>
      <c r="H94" s="27" t="e">
        <f t="shared" si="22"/>
        <v>#DIV/0!</v>
      </c>
      <c r="I94" s="67">
        <v>0</v>
      </c>
    </row>
    <row r="95" spans="1:9" x14ac:dyDescent="0.25">
      <c r="A95" s="41" t="s">
        <v>20</v>
      </c>
      <c r="B95" s="13">
        <v>67</v>
      </c>
      <c r="C95" s="32">
        <f>SUM(C96:C97)</f>
        <v>456493.2</v>
      </c>
      <c r="D95" s="15">
        <f t="shared" si="20"/>
        <v>0</v>
      </c>
      <c r="E95" s="32">
        <f>SUM(E96:E97)</f>
        <v>0</v>
      </c>
      <c r="F95" s="15"/>
      <c r="G95" s="14">
        <f>SUM(G96:G98)</f>
        <v>2453.64</v>
      </c>
      <c r="H95" s="27"/>
      <c r="I95" s="42">
        <f>SUM(I96:I98)</f>
        <v>286383.27</v>
      </c>
    </row>
    <row r="96" spans="1:9" hidden="1" x14ac:dyDescent="0.25">
      <c r="A96" s="43" t="s">
        <v>18</v>
      </c>
      <c r="B96" s="13">
        <v>6751</v>
      </c>
      <c r="C96" s="58">
        <v>35309.4</v>
      </c>
      <c r="D96" s="27">
        <f t="shared" si="20"/>
        <v>0</v>
      </c>
      <c r="E96" s="58">
        <v>0</v>
      </c>
      <c r="F96" s="27"/>
      <c r="G96" s="58">
        <v>0</v>
      </c>
      <c r="H96" s="27"/>
      <c r="I96" s="67">
        <v>0</v>
      </c>
    </row>
    <row r="97" spans="1:9" hidden="1" x14ac:dyDescent="0.25">
      <c r="A97" s="43" t="s">
        <v>38</v>
      </c>
      <c r="B97" s="13"/>
      <c r="C97" s="58">
        <v>421183.8</v>
      </c>
      <c r="D97" s="27">
        <f t="shared" si="20"/>
        <v>0</v>
      </c>
      <c r="E97" s="58">
        <v>0</v>
      </c>
      <c r="F97" s="27"/>
      <c r="G97" s="58">
        <v>2453.64</v>
      </c>
      <c r="H97" s="27">
        <f t="shared" si="22"/>
        <v>116.71772142612609</v>
      </c>
      <c r="I97" s="67">
        <v>286383.27</v>
      </c>
    </row>
    <row r="98" spans="1:9" hidden="1" x14ac:dyDescent="0.25">
      <c r="A98" s="43" t="s">
        <v>25</v>
      </c>
      <c r="B98" s="13">
        <v>6759</v>
      </c>
      <c r="C98" s="57">
        <v>0</v>
      </c>
      <c r="D98" s="59"/>
      <c r="E98" s="57">
        <v>0</v>
      </c>
      <c r="F98" s="59"/>
      <c r="G98" s="58">
        <f>'[1]februarie 2015'!C73</f>
        <v>0</v>
      </c>
      <c r="H98" s="27" t="e">
        <f t="shared" si="22"/>
        <v>#DIV/0!</v>
      </c>
      <c r="I98" s="67">
        <f>'[1]februarie 2015'!E73</f>
        <v>0</v>
      </c>
    </row>
    <row r="99" spans="1:9" x14ac:dyDescent="0.25">
      <c r="A99" s="41" t="s">
        <v>22</v>
      </c>
      <c r="B99" s="13">
        <v>68</v>
      </c>
      <c r="C99" s="32">
        <f t="shared" ref="C99" si="24">SUM(C100:C102)</f>
        <v>246419.74</v>
      </c>
      <c r="D99" s="15">
        <f t="shared" si="20"/>
        <v>0</v>
      </c>
      <c r="E99" s="32">
        <f>SUM(E100:E102)</f>
        <v>0</v>
      </c>
      <c r="F99" s="15"/>
      <c r="G99" s="14">
        <f>G102</f>
        <v>0</v>
      </c>
      <c r="H99" s="27"/>
      <c r="I99" s="42">
        <f>I102</f>
        <v>0</v>
      </c>
    </row>
    <row r="100" spans="1:9" hidden="1" x14ac:dyDescent="0.25">
      <c r="A100" s="43" t="s">
        <v>18</v>
      </c>
      <c r="B100" s="13">
        <v>6802</v>
      </c>
      <c r="C100" s="32"/>
      <c r="D100" s="15"/>
      <c r="E100" s="32"/>
      <c r="F100" s="15" t="e">
        <f t="shared" si="21"/>
        <v>#DIV/0!</v>
      </c>
      <c r="G100" s="58">
        <f>'[1]februarie 2015'!C76</f>
        <v>0</v>
      </c>
      <c r="H100" s="27"/>
      <c r="I100" s="67">
        <f>'[1]februarie 2015'!E76</f>
        <v>0</v>
      </c>
    </row>
    <row r="101" spans="1:9" hidden="1" x14ac:dyDescent="0.25">
      <c r="A101" s="43" t="s">
        <v>24</v>
      </c>
      <c r="B101" s="13">
        <v>6857</v>
      </c>
      <c r="C101" s="32">
        <v>0</v>
      </c>
      <c r="D101" s="15"/>
      <c r="E101" s="32">
        <v>0</v>
      </c>
      <c r="F101" s="15" t="e">
        <f t="shared" si="21"/>
        <v>#DIV/0!</v>
      </c>
      <c r="G101" s="58">
        <f>'[1]februarie 2015'!C77</f>
        <v>0</v>
      </c>
      <c r="H101" s="27"/>
      <c r="I101" s="67">
        <f>'[1]februarie 2015'!E77</f>
        <v>0</v>
      </c>
    </row>
    <row r="102" spans="1:9" hidden="1" x14ac:dyDescent="0.25">
      <c r="A102" s="43" t="s">
        <v>38</v>
      </c>
      <c r="B102" s="13"/>
      <c r="C102" s="57">
        <v>246419.74</v>
      </c>
      <c r="D102" s="59">
        <f t="shared" si="20"/>
        <v>0</v>
      </c>
      <c r="E102" s="57">
        <v>0</v>
      </c>
      <c r="F102" s="59" t="e">
        <f t="shared" si="21"/>
        <v>#DIV/0!</v>
      </c>
      <c r="G102" s="58">
        <v>0</v>
      </c>
      <c r="H102" s="27"/>
      <c r="I102" s="67">
        <v>0</v>
      </c>
    </row>
    <row r="103" spans="1:9" x14ac:dyDescent="0.25">
      <c r="A103" s="41" t="s">
        <v>27</v>
      </c>
      <c r="B103" s="13">
        <v>70</v>
      </c>
      <c r="C103" s="14">
        <f>SUM(C104:C106)</f>
        <v>16308233.879999999</v>
      </c>
      <c r="D103" s="15">
        <f t="shared" si="20"/>
        <v>3.5681484842673848E-4</v>
      </c>
      <c r="E103" s="14">
        <f>SUM(E104:E107)</f>
        <v>5819.02</v>
      </c>
      <c r="F103" s="15">
        <f t="shared" si="21"/>
        <v>0</v>
      </c>
      <c r="G103" s="14">
        <f>SUM(G104:G107)</f>
        <v>0</v>
      </c>
      <c r="H103" s="15">
        <v>0</v>
      </c>
      <c r="I103" s="42">
        <f>SUM(I104:I107)</f>
        <v>139657.99</v>
      </c>
    </row>
    <row r="104" spans="1:9" hidden="1" x14ac:dyDescent="0.25">
      <c r="A104" s="68" t="s">
        <v>18</v>
      </c>
      <c r="B104" s="60"/>
      <c r="C104" s="19"/>
      <c r="D104" s="18"/>
      <c r="E104" s="19"/>
      <c r="F104" s="18" t="e">
        <f t="shared" si="21"/>
        <v>#DIV/0!</v>
      </c>
      <c r="G104" s="19"/>
      <c r="H104" s="18" t="e">
        <f t="shared" si="22"/>
        <v>#DIV/0!</v>
      </c>
      <c r="I104" s="44"/>
    </row>
    <row r="105" spans="1:9" hidden="1" x14ac:dyDescent="0.25">
      <c r="A105" s="43" t="s">
        <v>39</v>
      </c>
      <c r="B105" s="24">
        <v>7056</v>
      </c>
      <c r="C105" s="19">
        <v>13911753</v>
      </c>
      <c r="D105" s="18">
        <f t="shared" si="20"/>
        <v>0</v>
      </c>
      <c r="E105" s="19"/>
      <c r="F105" s="18" t="e">
        <f t="shared" si="21"/>
        <v>#DIV/0!</v>
      </c>
      <c r="G105" s="19"/>
      <c r="H105" s="18" t="e">
        <f t="shared" si="22"/>
        <v>#DIV/0!</v>
      </c>
      <c r="I105" s="44"/>
    </row>
    <row r="106" spans="1:9" x14ac:dyDescent="0.25">
      <c r="A106" s="43" t="s">
        <v>37</v>
      </c>
      <c r="B106" s="24">
        <v>7071</v>
      </c>
      <c r="C106" s="19">
        <v>2396480.88</v>
      </c>
      <c r="D106" s="18">
        <f t="shared" si="20"/>
        <v>2.428152066041103E-3</v>
      </c>
      <c r="E106" s="19">
        <v>5819.02</v>
      </c>
      <c r="F106" s="18">
        <f t="shared" si="21"/>
        <v>0</v>
      </c>
      <c r="G106" s="19"/>
      <c r="H106" s="18">
        <v>0</v>
      </c>
      <c r="I106" s="44">
        <v>139657.99</v>
      </c>
    </row>
    <row r="107" spans="1:9" hidden="1" x14ac:dyDescent="0.25">
      <c r="A107" s="43" t="s">
        <v>40</v>
      </c>
      <c r="B107" s="24">
        <v>7072</v>
      </c>
      <c r="C107" s="33"/>
      <c r="D107" s="34"/>
      <c r="E107" s="33">
        <v>0</v>
      </c>
      <c r="F107" s="34" t="e">
        <f t="shared" si="21"/>
        <v>#DIV/0!</v>
      </c>
      <c r="G107" s="19"/>
      <c r="H107" s="18" t="e">
        <f t="shared" si="22"/>
        <v>#DIV/0!</v>
      </c>
      <c r="I107" s="44">
        <v>0</v>
      </c>
    </row>
    <row r="108" spans="1:9" x14ac:dyDescent="0.25">
      <c r="A108" s="41" t="s">
        <v>30</v>
      </c>
      <c r="B108" s="13">
        <v>74</v>
      </c>
      <c r="C108" s="56">
        <f>C110</f>
        <v>330436.90999999997</v>
      </c>
      <c r="D108" s="26">
        <f t="shared" si="20"/>
        <v>0.26571789452939748</v>
      </c>
      <c r="E108" s="32">
        <f>E110</f>
        <v>87803</v>
      </c>
      <c r="F108" s="15"/>
      <c r="G108" s="14">
        <f>G110</f>
        <v>166337.73000000001</v>
      </c>
      <c r="H108" s="27"/>
      <c r="I108" s="42">
        <f>I110</f>
        <v>32610.48</v>
      </c>
    </row>
    <row r="109" spans="1:9" hidden="1" x14ac:dyDescent="0.25">
      <c r="A109" s="43" t="s">
        <v>28</v>
      </c>
      <c r="B109" s="24">
        <v>7402</v>
      </c>
      <c r="C109" s="33"/>
      <c r="D109" s="34"/>
      <c r="E109" s="33"/>
      <c r="F109" s="34"/>
      <c r="G109" s="19">
        <f>'[1]februarie 2015'!C84</f>
        <v>0</v>
      </c>
      <c r="H109" s="18"/>
      <c r="I109" s="44">
        <f>'[1]februarie 2015'!E84</f>
        <v>0</v>
      </c>
    </row>
    <row r="110" spans="1:9" x14ac:dyDescent="0.25">
      <c r="A110" s="43" t="s">
        <v>37</v>
      </c>
      <c r="B110" s="24"/>
      <c r="C110" s="33">
        <v>330436.90999999997</v>
      </c>
      <c r="D110" s="34">
        <f t="shared" si="20"/>
        <v>0.26571789452939748</v>
      </c>
      <c r="E110" s="33">
        <v>87803</v>
      </c>
      <c r="F110" s="34"/>
      <c r="G110" s="19">
        <v>166337.73000000001</v>
      </c>
      <c r="H110" s="18"/>
      <c r="I110" s="44">
        <v>32610.48</v>
      </c>
    </row>
    <row r="111" spans="1:9" x14ac:dyDescent="0.25">
      <c r="A111" s="41" t="s">
        <v>32</v>
      </c>
      <c r="B111" s="13">
        <v>84</v>
      </c>
      <c r="C111" s="31">
        <f t="shared" ref="C111" si="25">C114+C115</f>
        <v>3016942.37</v>
      </c>
      <c r="D111" s="26">
        <f t="shared" si="20"/>
        <v>0.15712146665897364</v>
      </c>
      <c r="E111" s="14">
        <f>E114+E115</f>
        <v>474026.41</v>
      </c>
      <c r="F111" s="15">
        <f t="shared" si="21"/>
        <v>1.6056264670991645</v>
      </c>
      <c r="G111" s="14">
        <f>SUM(G112:G115)</f>
        <v>761109.35</v>
      </c>
      <c r="H111" s="15">
        <f t="shared" si="22"/>
        <v>1.6792589001830025</v>
      </c>
      <c r="I111" s="42">
        <f>SUM(I112:I115)</f>
        <v>1278099.6499999999</v>
      </c>
    </row>
    <row r="112" spans="1:9" hidden="1" x14ac:dyDescent="0.25">
      <c r="A112" s="43" t="s">
        <v>28</v>
      </c>
      <c r="B112" s="24">
        <v>8402</v>
      </c>
      <c r="C112" s="33">
        <v>0</v>
      </c>
      <c r="D112" s="34"/>
      <c r="E112" s="33">
        <v>0</v>
      </c>
      <c r="F112" s="34"/>
      <c r="G112" s="19">
        <f>'[1]februarie 2015'!C87</f>
        <v>0</v>
      </c>
      <c r="H112" s="18"/>
      <c r="I112" s="44">
        <f>'[1]februarie 2015'!E87</f>
        <v>0</v>
      </c>
    </row>
    <row r="113" spans="1:9" hidden="1" x14ac:dyDescent="0.25">
      <c r="A113" s="43" t="s">
        <v>41</v>
      </c>
      <c r="B113" s="24">
        <v>8404</v>
      </c>
      <c r="C113" s="33">
        <v>0</v>
      </c>
      <c r="D113" s="34"/>
      <c r="E113" s="33">
        <v>0</v>
      </c>
      <c r="F113" s="34"/>
      <c r="G113" s="19">
        <f>'[1]februarie 2015'!C88</f>
        <v>0</v>
      </c>
      <c r="H113" s="18"/>
      <c r="I113" s="44">
        <f>'[1]februarie 2015'!E88</f>
        <v>0</v>
      </c>
    </row>
    <row r="114" spans="1:9" x14ac:dyDescent="0.25">
      <c r="A114" s="43" t="s">
        <v>37</v>
      </c>
      <c r="B114" s="24">
        <v>8471</v>
      </c>
      <c r="C114" s="19">
        <v>1616942.37</v>
      </c>
      <c r="D114" s="18">
        <f t="shared" si="20"/>
        <v>0.29316221703065393</v>
      </c>
      <c r="E114" s="19">
        <v>474026.41</v>
      </c>
      <c r="F114" s="18">
        <f t="shared" si="21"/>
        <v>1.6056264670991645</v>
      </c>
      <c r="G114" s="19">
        <v>761109.35</v>
      </c>
      <c r="H114" s="18">
        <f t="shared" si="22"/>
        <v>1.6792589001830025</v>
      </c>
      <c r="I114" s="44">
        <v>1278099.6499999999</v>
      </c>
    </row>
    <row r="115" spans="1:9" hidden="1" x14ac:dyDescent="0.25">
      <c r="A115" s="43" t="s">
        <v>42</v>
      </c>
      <c r="B115" s="24">
        <v>8472</v>
      </c>
      <c r="C115" s="33">
        <v>1400000</v>
      </c>
      <c r="D115" s="34">
        <f t="shared" si="20"/>
        <v>0</v>
      </c>
      <c r="E115" s="33">
        <v>0</v>
      </c>
      <c r="F115" s="34" t="e">
        <f t="shared" si="21"/>
        <v>#DIV/0!</v>
      </c>
      <c r="G115" s="19"/>
      <c r="H115" s="18" t="e">
        <f t="shared" si="22"/>
        <v>#DIV/0!</v>
      </c>
      <c r="I115" s="44">
        <v>0</v>
      </c>
    </row>
    <row r="116" spans="1:9" x14ac:dyDescent="0.25">
      <c r="A116" s="41" t="s">
        <v>33</v>
      </c>
      <c r="B116" s="13">
        <v>87</v>
      </c>
      <c r="C116" s="56">
        <f>SUM(C117:C120)</f>
        <v>11086308.73</v>
      </c>
      <c r="D116" s="26">
        <f t="shared" si="20"/>
        <v>0</v>
      </c>
      <c r="E116" s="32">
        <f>SUM(E118:E120)</f>
        <v>0</v>
      </c>
      <c r="F116" s="15">
        <v>0</v>
      </c>
      <c r="G116" s="58">
        <v>0</v>
      </c>
      <c r="H116" s="27"/>
      <c r="I116" s="42">
        <f>SUM(I117:I120)</f>
        <v>0</v>
      </c>
    </row>
    <row r="117" spans="1:9" hidden="1" x14ac:dyDescent="0.25">
      <c r="A117" s="69"/>
      <c r="B117" s="24"/>
      <c r="C117" s="33">
        <v>5000</v>
      </c>
      <c r="D117" s="26">
        <f t="shared" si="20"/>
        <v>0</v>
      </c>
      <c r="E117" s="32"/>
      <c r="F117" s="15"/>
      <c r="G117" s="58"/>
      <c r="H117" s="27"/>
      <c r="I117" s="67"/>
    </row>
    <row r="118" spans="1:9" hidden="1" x14ac:dyDescent="0.25">
      <c r="A118" s="43" t="s">
        <v>39</v>
      </c>
      <c r="B118" s="24">
        <v>8756</v>
      </c>
      <c r="C118" s="33">
        <v>10432383.48</v>
      </c>
      <c r="D118" s="34">
        <f t="shared" si="20"/>
        <v>0</v>
      </c>
      <c r="E118" s="57"/>
      <c r="F118" s="59" t="e">
        <f t="shared" si="21"/>
        <v>#DIV/0!</v>
      </c>
      <c r="G118" s="58">
        <f>'[1]februarie 2015'!C92</f>
        <v>0</v>
      </c>
      <c r="H118" s="27"/>
      <c r="I118" s="67">
        <f>'[1]februarie 2015'!E92</f>
        <v>0</v>
      </c>
    </row>
    <row r="119" spans="1:9" hidden="1" x14ac:dyDescent="0.25">
      <c r="A119" s="43" t="s">
        <v>37</v>
      </c>
      <c r="B119" s="24">
        <v>8771</v>
      </c>
      <c r="C119" s="33">
        <v>648925.25</v>
      </c>
      <c r="D119" s="34">
        <f t="shared" si="20"/>
        <v>0</v>
      </c>
      <c r="E119" s="57"/>
      <c r="F119" s="59" t="e">
        <f t="shared" si="21"/>
        <v>#DIV/0!</v>
      </c>
      <c r="G119" s="58"/>
      <c r="H119" s="27"/>
      <c r="I119" s="67">
        <v>0</v>
      </c>
    </row>
    <row r="120" spans="1:9" hidden="1" x14ac:dyDescent="0.25">
      <c r="A120" s="43" t="s">
        <v>43</v>
      </c>
      <c r="B120" s="24">
        <v>8781</v>
      </c>
      <c r="C120" s="33"/>
      <c r="D120" s="34"/>
      <c r="E120" s="57"/>
      <c r="F120" s="59" t="e">
        <f t="shared" si="21"/>
        <v>#DIV/0!</v>
      </c>
      <c r="G120" s="58"/>
      <c r="H120" s="27"/>
      <c r="I120" s="67"/>
    </row>
    <row r="121" spans="1:9" ht="15.75" thickBot="1" x14ac:dyDescent="0.3">
      <c r="A121" s="51" t="s">
        <v>44</v>
      </c>
      <c r="B121" s="52"/>
      <c r="C121" s="70">
        <f>C76+C81+C86+C90+C92+C95+C99+C103+C108+C111+C84+C116</f>
        <v>34827090.579999998</v>
      </c>
      <c r="D121" s="71">
        <f t="shared" si="20"/>
        <v>2.1188396667959623E-2</v>
      </c>
      <c r="E121" s="72">
        <f>E76+E81+E86+E90+E92+E95+E99+E103+E108+E111+E84+E116</f>
        <v>737930.21</v>
      </c>
      <c r="F121" s="54">
        <f t="shared" si="21"/>
        <v>2.282411909928447</v>
      </c>
      <c r="G121" s="72">
        <f>G76+G81+G86+G90+G92+G95+G99+G103+G108+G111</f>
        <v>1684260.7</v>
      </c>
      <c r="H121" s="54">
        <f t="shared" si="22"/>
        <v>1.3964553171608169</v>
      </c>
      <c r="I121" s="73">
        <f>I76+I81+I86+I90+I92+I95+I99+I103+I108+I111+I116</f>
        <v>2351994.8099999996</v>
      </c>
    </row>
    <row r="122" spans="1:9" ht="15.75" thickBot="1" x14ac:dyDescent="0.3">
      <c r="D122" s="6"/>
      <c r="F122" s="6"/>
      <c r="G122" s="7"/>
      <c r="H122" s="6"/>
      <c r="I122" s="7"/>
    </row>
    <row r="123" spans="1:9" ht="15.75" thickBot="1" x14ac:dyDescent="0.3">
      <c r="A123" s="74" t="s">
        <v>45</v>
      </c>
      <c r="B123" s="75"/>
      <c r="C123" s="76">
        <f>C71+C121</f>
        <v>60551139.82</v>
      </c>
      <c r="D123" s="77">
        <f t="shared" si="20"/>
        <v>0.16280487104462241</v>
      </c>
      <c r="E123" s="78">
        <f>E71+E121</f>
        <v>9858020.5100000016</v>
      </c>
      <c r="F123" s="79">
        <f t="shared" si="21"/>
        <v>1.0617955034057844</v>
      </c>
      <c r="G123" s="78">
        <f>G71+G121</f>
        <v>10467201.85</v>
      </c>
      <c r="H123" s="79">
        <f t="shared" si="22"/>
        <v>1.1858048519433111</v>
      </c>
      <c r="I123" s="80">
        <f>I71+I121+37</f>
        <v>12412058.740000002</v>
      </c>
    </row>
    <row r="124" spans="1:9" x14ac:dyDescent="0.25">
      <c r="C124" s="2">
        <v>0</v>
      </c>
    </row>
  </sheetData>
  <mergeCells count="2">
    <mergeCell ref="E3:G3"/>
    <mergeCell ref="E74:G74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ANALIZA AUG 2016 VS AUG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2019-04-11T06:37:04Z</dcterms:created>
  <dcterms:modified xsi:type="dcterms:W3CDTF">2019-05-31T16:07:32Z</dcterms:modified>
</cp:coreProperties>
</file>